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.malta\Desktop\Carla_PMI\2020\Pavimentação Rua Arlindo Follador\Rua Arlindo Follador\"/>
    </mc:Choice>
  </mc:AlternateContent>
  <xr:revisionPtr revIDLastSave="0" documentId="13_ncr:1_{83BA372B-F1C6-4B64-B34A-E0B30DB731B7}" xr6:coauthVersionLast="45" xr6:coauthVersionMax="45" xr10:uidLastSave="{00000000-0000-0000-0000-000000000000}"/>
  <bookViews>
    <workbookView xWindow="-120" yWindow="-120" windowWidth="29040" windowHeight="15840" tabRatio="583" activeTab="1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11" r:id="rId5"/>
    <sheet name="Detalhamento BDI" sheetId="10" r:id="rId6"/>
  </sheets>
  <externalReferences>
    <externalReference r:id="rId7"/>
  </externalReferences>
  <definedNames>
    <definedName name="_xlnm.Print_Area" localSheetId="4">Composição!$A$1:$G$110</definedName>
    <definedName name="_xlnm.Print_Area" localSheetId="3">Cronograma!$A$1:$F$16</definedName>
    <definedName name="_xlnm.Print_Area" localSheetId="5">'Detalhamento BDI'!$A$1:$D$55</definedName>
    <definedName name="_xlnm.Print_Area" localSheetId="2">'Memorial de Cálculo'!$A$1:$Q$75</definedName>
    <definedName name="_xlnm.Print_Area" localSheetId="1">'Planilha Orçamentária'!$A$1:$H$32</definedName>
    <definedName name="_xlnm.Print_Area" localSheetId="0">Resumo!$A$1:$D$27</definedName>
    <definedName name="_xlnm.Print_Titles" localSheetId="3">Cronograma!$A:$D,Cronograma!$1:$6</definedName>
    <definedName name="_xlnm.Print_Titles" localSheetId="2">'Memorial de Cálculo'!$1:$6</definedName>
    <definedName name="_xlnm.Print_Titles" localSheetId="0">Resumo!$A:$D,Resumo!$1:$7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23" i="1"/>
  <c r="H22" i="1"/>
  <c r="H17" i="1"/>
  <c r="H18" i="1"/>
  <c r="H16" i="1"/>
  <c r="H15" i="1"/>
  <c r="H11" i="1"/>
  <c r="H10" i="1"/>
  <c r="H9" i="1"/>
  <c r="G46" i="11" l="1"/>
  <c r="G45" i="11"/>
  <c r="A87" i="11" l="1"/>
  <c r="A62" i="11"/>
  <c r="G99" i="11" l="1"/>
  <c r="G98" i="11"/>
  <c r="G97" i="11"/>
  <c r="G96" i="11"/>
  <c r="G95" i="11"/>
  <c r="G91" i="11"/>
  <c r="G90" i="11"/>
  <c r="G89" i="11"/>
  <c r="G74" i="11"/>
  <c r="G73" i="11"/>
  <c r="G72" i="11"/>
  <c r="G71" i="11"/>
  <c r="G70" i="11"/>
  <c r="G66" i="11"/>
  <c r="G65" i="11"/>
  <c r="G64" i="11"/>
  <c r="G41" i="11"/>
  <c r="G49" i="11"/>
  <c r="G48" i="11"/>
  <c r="G47" i="11"/>
  <c r="G40" i="11"/>
  <c r="G39" i="11"/>
  <c r="G42" i="11" l="1"/>
  <c r="C53" i="11" s="1"/>
  <c r="G75" i="11"/>
  <c r="C79" i="11" s="1"/>
  <c r="G67" i="11"/>
  <c r="C78" i="11" s="1"/>
  <c r="G100" i="11"/>
  <c r="C104" i="11" s="1"/>
  <c r="G92" i="11"/>
  <c r="C103" i="11" s="1"/>
  <c r="G50" i="11"/>
  <c r="C54" i="11" s="1"/>
  <c r="G15" i="11"/>
  <c r="G16" i="11"/>
  <c r="G17" i="11"/>
  <c r="G18" i="11"/>
  <c r="G19" i="11"/>
  <c r="G23" i="11"/>
  <c r="A6" i="11"/>
  <c r="G14" i="11"/>
  <c r="G13" i="11"/>
  <c r="G9" i="11"/>
  <c r="G8" i="11"/>
  <c r="C57" i="11" l="1"/>
  <c r="C56" i="11"/>
  <c r="C82" i="11"/>
  <c r="C83" i="11" s="1"/>
  <c r="C84" i="11" s="1"/>
  <c r="B85" i="11" s="1"/>
  <c r="G17" i="1" s="1"/>
  <c r="C81" i="11"/>
  <c r="C107" i="11"/>
  <c r="C108" i="11" s="1"/>
  <c r="C109" i="11" s="1"/>
  <c r="B110" i="11" s="1"/>
  <c r="G18" i="1" s="1"/>
  <c r="C106" i="11"/>
  <c r="C58" i="11"/>
  <c r="C59" i="11" s="1"/>
  <c r="B60" i="11" s="1"/>
  <c r="G16" i="1" s="1"/>
  <c r="G24" i="11"/>
  <c r="C29" i="11" s="1"/>
  <c r="G20" i="11"/>
  <c r="C28" i="11" s="1"/>
  <c r="G10" i="11"/>
  <c r="C27" i="11" s="1"/>
  <c r="C32" i="11" l="1"/>
  <c r="C33" i="11" s="1"/>
  <c r="C34" i="11" s="1"/>
  <c r="B35" i="11" s="1"/>
  <c r="G15" i="1" s="1"/>
  <c r="C31" i="11"/>
  <c r="H19" i="1" l="1"/>
  <c r="P66" i="2"/>
  <c r="P67" i="2"/>
  <c r="B69" i="2"/>
  <c r="B73" i="2"/>
  <c r="P65" i="2"/>
  <c r="P74" i="2"/>
  <c r="P75" i="2" s="1"/>
  <c r="B64" i="2"/>
  <c r="P30" i="2" l="1"/>
  <c r="P26" i="2"/>
  <c r="B33" i="2"/>
  <c r="B29" i="2"/>
  <c r="B25" i="2"/>
  <c r="B21" i="2"/>
  <c r="P53" i="2" l="1"/>
  <c r="P51" i="2"/>
  <c r="P52" i="2"/>
  <c r="P50" i="2"/>
  <c r="A43" i="10" l="1"/>
  <c r="A40" i="10"/>
  <c r="E36" i="10"/>
  <c r="C32" i="10"/>
  <c r="C25" i="10"/>
  <c r="C36" i="10" s="1"/>
  <c r="P70" i="2" l="1"/>
  <c r="P71" i="2" s="1"/>
  <c r="P61" i="2"/>
  <c r="P60" i="2"/>
  <c r="P62" i="2" s="1"/>
  <c r="B59" i="2" l="1"/>
  <c r="P56" i="2" l="1"/>
  <c r="P44" i="2"/>
  <c r="P45" i="2"/>
  <c r="P46" i="2"/>
  <c r="P57" i="2" l="1"/>
  <c r="B55" i="2"/>
  <c r="P13" i="2"/>
  <c r="P14" i="2" s="1"/>
  <c r="P17" i="2" l="1"/>
  <c r="P18" i="2" s="1"/>
  <c r="B16" i="2"/>
  <c r="B12" i="2"/>
  <c r="F12" i="4" l="1"/>
  <c r="F15" i="4" s="1"/>
  <c r="P31" i="2" l="1"/>
  <c r="E12" i="4" l="1"/>
  <c r="B11" i="4"/>
  <c r="B9" i="4"/>
  <c r="B7" i="4"/>
  <c r="H12" i="1" l="1"/>
  <c r="H30" i="1" l="1"/>
  <c r="D8" i="8"/>
  <c r="D7" i="4"/>
  <c r="P43" i="2" l="1"/>
  <c r="P47" i="2" s="1"/>
  <c r="P39" i="2"/>
  <c r="B49" i="2" l="1"/>
  <c r="B42" i="2"/>
  <c r="P34" i="2"/>
  <c r="P22" i="2"/>
  <c r="D9" i="4" l="1"/>
  <c r="D10" i="8"/>
  <c r="P27" i="2" l="1"/>
  <c r="P23" i="2"/>
  <c r="P35" i="2" l="1"/>
  <c r="N9" i="2"/>
  <c r="P9" i="2" s="1"/>
  <c r="B38" i="2" l="1"/>
  <c r="P40" i="2" l="1"/>
  <c r="P10" i="2" l="1"/>
  <c r="B37" i="2" l="1"/>
  <c r="B20" i="2" l="1"/>
  <c r="B7" i="2" l="1"/>
  <c r="B12" i="8" l="1"/>
  <c r="B10" i="8"/>
  <c r="B8" i="8"/>
  <c r="B8" i="2" l="1"/>
  <c r="E8" i="4" l="1"/>
  <c r="E10" i="4" l="1"/>
  <c r="E15" i="4" s="1"/>
  <c r="E16" i="4" l="1"/>
  <c r="F16" i="4" l="1"/>
  <c r="D12" i="8"/>
  <c r="C14" i="8" s="1"/>
  <c r="C10" i="8" s="1"/>
  <c r="D11" i="4"/>
  <c r="D13" i="4" s="1"/>
  <c r="E13" i="4" s="1"/>
  <c r="E14" i="4" s="1"/>
  <c r="H32" i="1"/>
  <c r="C8" i="8" l="1"/>
  <c r="C16" i="8"/>
  <c r="F13" i="4"/>
  <c r="F14" i="4" s="1"/>
  <c r="C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  <author>Cremilson Inácio de Souza</author>
    <author>c094707</author>
  </authors>
  <commentList>
    <comment ref="B2" authorId="0" shapeId="0" xr:uid="{B9846D43-720D-4132-A693-7B5C02F774B2}">
      <text>
        <r>
          <rPr>
            <sz val="9"/>
            <color indexed="81"/>
            <rFont val="Segoe UI"/>
            <family val="2"/>
          </rPr>
          <t>Nome do Orgão  ou Empresa Executante</t>
        </r>
      </text>
    </comment>
    <comment ref="B8" authorId="1" shapeId="0" xr:uid="{B32409F1-1A9F-497B-8CC9-F017EC7D1B76}">
      <text>
        <r>
          <rPr>
            <b/>
            <sz val="9"/>
            <color indexed="81"/>
            <rFont val="Tahoma"/>
            <family val="2"/>
          </rPr>
          <t>Escolha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 xr:uid="{527A4531-00BA-4C04-A582-3AB391CCE9D9}">
      <text>
        <r>
          <rPr>
            <sz val="9"/>
            <color indexed="81"/>
            <rFont val="Tahoma"/>
            <family val="2"/>
          </rPr>
          <t xml:space="preserve">3.3.10.7.6.1 “Construção de Edifícios” enquadram-se:
 a construção e reforma de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entre outros), penitenciárias e presídios, a construção de edifícios industriais (fábricas, oficinas, galpões industriais, entre outros), conforme classificação 4120-4 do CNAE 2.0;
 pórticos, mirantes e outros edifícios de finalidade turística.
3.3.10.7.6.2 “Construção de Rodovias e Ferrovias” enquadram-se:
 a construção e recuperação de autoestradas, rodovias e outras vias não urbanas para passagem de veículos, vias férreas de superfície ou subterrâneas (inclusive para metropolitanos), pistas de aeroportos;
 a pavimentação de autoestradas, rodovias e outras vias não urbanas, construção de pontes, viadutos e túneis, a instalação de barreiras acústicas, a construção de praças de pedágio, a sinalização com pintura em rodovias e aeroportos, a instalação de placas de sinalização de tráfego e semelhantes, conforme classificação 4211-1 do CNAE 2.0;
 a construção, pavimentação e sinalização de vias urbanas, ruas e locais para estacionamento de veículos, a construção de praças, pista de atletismo, campos de futebol e calçadas para pedestres, elevados, passarelas e ciclovias, metrô e VLT.
3.3.10.7.6.3 “Construção de Redes de Abastecimento de Água, Coleta de Esgoto e Construções Correlatas” enquadram-se:
 a construção de sistemas para o abastecimento de água tratada - reservatórios de distribuição, estações elevatórias de bombeamento, linhas principais de adução de longa e média distância e redes de distribuição de água, a construção de redes de coleta de esgoto, inclusive de interceptores, estações de tratamento de esgoto (ETE), estações de bombeamento de esgoto (EBE), a construção de galerias pluviais (obras de micro e macrodrenagem);
 as obras de irrigação (canais), a manutenção de redes de abastecimento de água tratada, a manutenção de redes de coleta e de sistemas de tratamento de esgoto, conforme classificação 4222-7 do CNAE 2.0;
 a construção de estações de tratamento de água (ETA).
3.3.10.7.6.4 “Construção e Manutenção de Estações e Redes de Distribuição de Energia Elétrica” enquadram-se:
 a construção de usinas, estações e subestações hidrelétricas, eólicas, nucleares, termoelétricas, a construção de redes de transmissão e distribuição de energia elétrica, inclusive o serviço de eletrificação rural;
 a construção de redes de eletrificação para ferrovias e metropolitano, conforme classificação 4221-9/02 do CNAE 2.0;
 a manutenção de redes de distribuição de energia elétrica, quando executada por empresa não produtora ou distribuidora de energia elétrica, conforme classificação 4221-9/03 do CNAE 2.0;
 obras de iluminação pública e a construção de barragens e represas para geração de energia elétrica.
3.3.10.7.6.5 Para o tipo de obra “Portuárias, Marítimas e Fluviais” enquadram-se:
 obras marítimas e fluviais, tais como, construção de instalações portuárias, construção de portos e marinas, construção de eclusas e canais de navegação (vias navegáveis), enrrocamentos, obras de dragagem, aterro hidráulico, barragens, represas e diques, exceto para energia elétrica, a construção de emissários submarinos, a instalação de cabos submarinos, conforme classificação 4291-0 do CNAE 2.0;
 a construção de píeres e outras obras com influência direta de cursos d’água.
</t>
        </r>
      </text>
    </comment>
    <comment ref="C16" authorId="2" shapeId="0" xr:uid="{72BEA31C-6940-4BF8-B921-0852AE59B0B1}">
      <text>
        <r>
          <rPr>
            <sz val="10"/>
            <color indexed="81"/>
            <rFont val="Tahoma"/>
            <family val="2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C17" authorId="2" shapeId="0" xr:uid="{7097B2CC-B964-4230-A154-E3C09242C238}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" authorId="2" shapeId="0" xr:uid="{3155FBDD-9501-47CA-BD10-7F24089F1ACA}">
      <text>
        <r>
          <rPr>
            <sz val="10"/>
            <color indexed="81"/>
            <rFont val="Tahoma"/>
            <family val="2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C21" authorId="2" shapeId="0" xr:uid="{40038272-DD99-4A7F-ABF9-E479A903DAD8}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C25" authorId="2" shapeId="0" xr:uid="{FCA863A6-C96D-4023-99CA-12FD2A383CFD}">
      <text>
        <r>
          <rPr>
            <sz val="10"/>
            <color indexed="81"/>
            <rFont val="Tahoma"/>
            <family val="2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C30" authorId="2" shapeId="0" xr:uid="{CE315C49-7996-4711-93F6-76C5AB8A9C89}">
      <text>
        <r>
          <rPr>
            <sz val="10"/>
            <color indexed="81"/>
            <rFont val="Tahoma"/>
            <family val="2"/>
          </rPr>
          <t>COFINS (Contribuição para Financiamento da Seguridade Socia Financia a seguridade social pelo sistema S (SESC, SESI, SENAC, SENAI, SEST, SENAT, SENAR E SEBRAE).</t>
        </r>
      </text>
    </comment>
    <comment ref="C31" authorId="2" shapeId="0" xr:uid="{8466D8A3-DAF9-4786-BF6A-54B2B2C584A7}">
      <text>
        <r>
          <rPr>
            <sz val="10"/>
            <color indexed="81"/>
            <rFont val="Tahoma"/>
            <family val="2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sharedStrings.xml><?xml version="1.0" encoding="utf-8"?>
<sst xmlns="http://schemas.openxmlformats.org/spreadsheetml/2006/main" count="516" uniqueCount="222">
  <si>
    <t>ITEM</t>
  </si>
  <si>
    <t>CÓDIGO</t>
  </si>
  <si>
    <t>ORGÃO</t>
  </si>
  <si>
    <t>DESCRIÇÃO SERVIÇO</t>
  </si>
  <si>
    <t>und</t>
  </si>
  <si>
    <t>m²</t>
  </si>
  <si>
    <t xml:space="preserve"> </t>
  </si>
  <si>
    <t>TOTAL GERAL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</si>
  <si>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</si>
  <si>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</si>
  <si>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</si>
  <si>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</si>
  <si>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</si>
  <si>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</si>
  <si>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</si>
  <si>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</si>
  <si>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</si>
  <si>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</si>
  <si>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</si>
  <si>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</si>
  <si>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</si>
  <si>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</si>
  <si>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ÁREA PROJETADA (M²)</t>
  </si>
  <si>
    <t>CUSTO POR M²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</si>
  <si>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</si>
  <si>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</si>
  <si>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</si>
  <si>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</si>
  <si>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</si>
  <si>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</si>
  <si>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</si>
  <si>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</si>
  <si>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</si>
  <si>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</si>
  <si>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</si>
  <si>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</si>
  <si>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</si>
  <si>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</si>
  <si>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SUB-TOTAL - 01</t>
  </si>
  <si>
    <t>SUB-TOTAL - 02</t>
  </si>
  <si>
    <t>VOLUME
(m³)</t>
  </si>
  <si>
    <t>COMPRIM.
(m)</t>
  </si>
  <si>
    <t>ALTURA
(m)</t>
  </si>
  <si>
    <t>SUB-TOTAL - 03</t>
  </si>
  <si>
    <t>PAVIMENTAÇÃO</t>
  </si>
  <si>
    <t xml:space="preserve">DRENAGEM </t>
  </si>
  <si>
    <t>SERVIÇOS PRELIMINARES</t>
  </si>
  <si>
    <t>m</t>
  </si>
  <si>
    <t>IOPES</t>
  </si>
  <si>
    <t>Meio-fio de concreto pré-moldado com dimensões de 15x12x30x100 cm , rejuntados com argamassa de cimento e areia no traço 1:3</t>
  </si>
  <si>
    <t>SINAPI</t>
  </si>
  <si>
    <t>Ref. de Preços:</t>
  </si>
  <si>
    <t>PESO</t>
  </si>
  <si>
    <t>SINAPI - Nov/2019</t>
  </si>
  <si>
    <t>Aluguel mensal container para almoxarifado, incl. porta, 2 janelas, 1 pt iluminação, Isolamento térmico (teto), piso em comp. Naval pintado, cert. NR18, incl. laudo descontaminação.</t>
  </si>
  <si>
    <t>mês</t>
  </si>
  <si>
    <t>Placa de obra nas dimensões de 2.0 x 4.0 m</t>
  </si>
  <si>
    <t>Blocos pré-moldados de concreto tipo pavi-s ou equivalente, espessura de 8 cm e resistência a compressão mínima de 35MPa, assentados sobre colchão de pó de pedra na espessura de 10 cm</t>
  </si>
  <si>
    <t>Regularização e compactação de sub-leito de solo predominantemente argiloso</t>
  </si>
  <si>
    <r>
      <t>ORÇAMENTISTA:</t>
    </r>
    <r>
      <rPr>
        <sz val="10"/>
        <rFont val="Arial"/>
        <family val="2"/>
      </rPr>
      <t xml:space="preserve"> Carla Demoner Malta - Arquiteta e Urbanista CAU 201567-6</t>
    </r>
  </si>
  <si>
    <r>
      <t xml:space="preserve">Encargos sociais: </t>
    </r>
    <r>
      <rPr>
        <sz val="10"/>
        <color theme="1"/>
        <rFont val="Arial"/>
        <family val="2"/>
      </rPr>
      <t>IOPES:</t>
    </r>
    <r>
      <rPr>
        <b/>
        <sz val="10"/>
        <color theme="1"/>
        <rFont val="Arial"/>
        <family val="2"/>
      </rPr>
      <t xml:space="preserve"> 157,27% </t>
    </r>
    <r>
      <rPr>
        <sz val="10"/>
        <color theme="1"/>
        <rFont val="Arial"/>
        <family val="2"/>
      </rPr>
      <t>| SINAPI:</t>
    </r>
    <r>
      <rPr>
        <b/>
        <sz val="10"/>
        <color theme="1"/>
        <rFont val="Arial"/>
        <family val="2"/>
      </rPr>
      <t xml:space="preserve"> 85,86%</t>
    </r>
  </si>
  <si>
    <t>Capina e limpeza manual do terreno</t>
  </si>
  <si>
    <t>Blocos pré-moldados de concreto tipo pavi-s ou equivalente, espessura de 6 cm e resistência a compressão mínima de 35MPa, assentados sobre colchão de pó de pedra na espessura de 10 cm</t>
  </si>
  <si>
    <t>73859/002</t>
  </si>
  <si>
    <t>Carla Demoner Malta</t>
  </si>
  <si>
    <t>Arquiteta e Urbanista CAU 201567-6</t>
  </si>
  <si>
    <r>
      <t xml:space="preserve">LOCAL: </t>
    </r>
    <r>
      <rPr>
        <sz val="10"/>
        <rFont val="Arial"/>
        <family val="2"/>
      </rPr>
      <t>Rua Arlindo Follador, Centro, Itarana/ES</t>
    </r>
  </si>
  <si>
    <r>
      <t xml:space="preserve">ORÇAMENTISTA: </t>
    </r>
    <r>
      <rPr>
        <sz val="10"/>
        <rFont val="Arial"/>
        <family val="2"/>
      </rPr>
      <t>Carla Demoner Malta - Arquiteta e Urbanista CAU 201567-6</t>
    </r>
  </si>
  <si>
    <r>
      <t>LOCAL:</t>
    </r>
    <r>
      <rPr>
        <sz val="10"/>
        <rFont val="Arial"/>
        <family val="2"/>
      </rPr>
      <t xml:space="preserve"> Rua Arlindo Follador, Centro, Itarana/ES</t>
    </r>
  </si>
  <si>
    <r>
      <t>OBRA:</t>
    </r>
    <r>
      <rPr>
        <sz val="10"/>
        <rFont val="Arial"/>
        <family val="2"/>
      </rPr>
      <t xml:space="preserve"> Execução de obra de drenagem e pavimentação, em blocos de concreto pré-moldados intertravados.</t>
    </r>
  </si>
  <si>
    <r>
      <t xml:space="preserve">OBRA: </t>
    </r>
    <r>
      <rPr>
        <sz val="10"/>
        <rFont val="Arial"/>
        <family val="2"/>
      </rPr>
      <t>Execução de obra de drenagem e pavimentação, em blocos de concreto pré-moldados intertravados.</t>
    </r>
  </si>
  <si>
    <t>Área total da intervenção</t>
  </si>
  <si>
    <t>Área 01</t>
  </si>
  <si>
    <t>Área 02</t>
  </si>
  <si>
    <t>Área 03</t>
  </si>
  <si>
    <t>Área 04</t>
  </si>
  <si>
    <t>Fornecimento e assentamento de ladrilho hidráulico pastilhado, vermelho, dim. 20x20 cm, esp. 1.5cm, assentado com pasta de cimento colante, exclusive regularização e lastro</t>
  </si>
  <si>
    <t>Fornecimento, preparo e aplicação de concreto magro com consumo mínimo de cimento de 250 kg/m3 (brita 1 e 2) - (5% de perdas já incluído no custo)</t>
  </si>
  <si>
    <t>m³</t>
  </si>
  <si>
    <t>Passeio de cimentado camurçado com argamassa de cimento e areia no traço 1:3 esp. 1.5cm, e lastro de concreto com 8cm de espessura, inclusive preparo de caixa</t>
  </si>
  <si>
    <t xml:space="preserve">Calçada </t>
  </si>
  <si>
    <t>Rampa</t>
  </si>
  <si>
    <t>Ladrilho hidráulico</t>
  </si>
  <si>
    <t>Calçada</t>
  </si>
  <si>
    <t>DETALHAMENTO DO BDI</t>
  </si>
  <si>
    <t>PROPONENTE:</t>
  </si>
  <si>
    <t>Prefeitura Municipal de Itarana</t>
  </si>
  <si>
    <t>OBRA:</t>
  </si>
  <si>
    <t>Execução de obra de nova pavimentação, em blocos de concreto pré-moldados, intertravados, tipo pavi-s.</t>
  </si>
  <si>
    <t>CONTRATO:</t>
  </si>
  <si>
    <t>1. Regime de Contribuição Previdenciária</t>
  </si>
  <si>
    <t>Com Desoneração</t>
  </si>
  <si>
    <t>2. Tipo de Intervenção</t>
  </si>
  <si>
    <t>Rodovias e Ferrovias</t>
  </si>
  <si>
    <t>3. Incidências sobre o custo</t>
  </si>
  <si>
    <r>
      <t>Administração Central -</t>
    </r>
    <r>
      <rPr>
        <b/>
        <sz val="10"/>
        <rFont val="Arial"/>
        <family val="2"/>
      </rPr>
      <t xml:space="preserve"> AC</t>
    </r>
  </si>
  <si>
    <r>
      <t>Riscos -</t>
    </r>
    <r>
      <rPr>
        <b/>
        <sz val="10"/>
        <rFont val="Arial"/>
        <family val="2"/>
      </rPr>
      <t xml:space="preserve"> R</t>
    </r>
  </si>
  <si>
    <r>
      <t>Seguros e Garantias Contratuais -</t>
    </r>
    <r>
      <rPr>
        <b/>
        <sz val="10"/>
        <rFont val="Arial"/>
        <family val="2"/>
      </rPr>
      <t xml:space="preserve"> S+G</t>
    </r>
  </si>
  <si>
    <r>
      <t xml:space="preserve">Despesas e Encargos Financeiros - </t>
    </r>
    <r>
      <rPr>
        <b/>
        <sz val="10"/>
        <rFont val="Arial"/>
        <family val="2"/>
      </rPr>
      <t>DF</t>
    </r>
  </si>
  <si>
    <r>
      <t>Lucro -</t>
    </r>
    <r>
      <rPr>
        <b/>
        <sz val="10"/>
        <rFont val="Arial"/>
        <family val="2"/>
      </rPr>
      <t xml:space="preserve"> L</t>
    </r>
  </si>
  <si>
    <t>4 – Incidências sobre o preço de venda</t>
  </si>
  <si>
    <t>Despesas Tributárias - I</t>
  </si>
  <si>
    <t>Percentual da base de cálculo para o ISS:</t>
  </si>
  <si>
    <t>Alíquota do ISS (sobre a base de cálculo):</t>
  </si>
  <si>
    <t>COFINS</t>
  </si>
  <si>
    <t>PIS</t>
  </si>
  <si>
    <t>INSS</t>
  </si>
  <si>
    <t>5 – Demonstrativo de cálculo do BDI</t>
  </si>
  <si>
    <r>
      <t xml:space="preserve">BDI=    </t>
    </r>
    <r>
      <rPr>
        <u/>
        <sz val="10"/>
        <rFont val="Arial"/>
        <family val="2"/>
      </rPr>
      <t>(1+(AC+S+R+G))(1+DF)(1+L))</t>
    </r>
    <r>
      <rPr>
        <sz val="10"/>
        <rFont val="Arial"/>
        <family val="2"/>
      </rPr>
      <t xml:space="preserve">  -1 =</t>
    </r>
  </si>
  <si>
    <t>( 1- I )</t>
  </si>
  <si>
    <t>Declaro para os devidos fins que, conforme legislação tributária municipal, a base de cálculo</t>
  </si>
  <si>
    <t xml:space="preserve">Declaro para os devidos fins que o regime de Contribuição Previdenciária adotado para </t>
  </si>
  <si>
    <t>Responsável Tomador</t>
  </si>
  <si>
    <t>Nome</t>
  </si>
  <si>
    <t>Ademar Schneider</t>
  </si>
  <si>
    <t>Cargo</t>
  </si>
  <si>
    <t>Prefeito Municipal</t>
  </si>
  <si>
    <t xml:space="preserve">para a Administração Pública.    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</si>
  <si>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</si>
  <si>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</si>
  <si>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</si>
  <si>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</si>
  <si>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</si>
  <si>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</si>
  <si>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</si>
  <si>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</si>
  <si>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</si>
  <si>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</si>
  <si>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</si>
  <si>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</si>
  <si>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</si>
  <si>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</si>
  <si>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3.5</t>
  </si>
  <si>
    <t>3.6</t>
  </si>
  <si>
    <t>3.7</t>
  </si>
  <si>
    <t xml:space="preserve"> IOPES - Nov/2019</t>
  </si>
  <si>
    <t>Lado direito</t>
  </si>
  <si>
    <t>Lado esquerdo</t>
  </si>
  <si>
    <t>Viga de travamento</t>
  </si>
  <si>
    <t xml:space="preserve">Caixa ralo de elementos pré-moldados em concreto (tudo incluído) </t>
  </si>
  <si>
    <t>Fôrma de chapa compensada resinada 12mm, levando-se em conta a utilização 3 vezes (incluido o material, corte, montagem, escoramento e desfôrma)</t>
  </si>
  <si>
    <t>3.8</t>
  </si>
  <si>
    <t>Ladrilho Hidráulico</t>
  </si>
  <si>
    <t>BDI: 26,53%</t>
  </si>
  <si>
    <t>COMPOSIÇÕES DE CUSTO</t>
  </si>
  <si>
    <t>COMPOSIÇÃO 01</t>
  </si>
  <si>
    <t>Mão de Obra</t>
  </si>
  <si>
    <t>Unid.</t>
  </si>
  <si>
    <t>Código</t>
  </si>
  <si>
    <t>Coef.</t>
  </si>
  <si>
    <t>Pr. Unit.</t>
  </si>
  <si>
    <t>Fator Ac.</t>
  </si>
  <si>
    <t>Sub-total</t>
  </si>
  <si>
    <t>h</t>
  </si>
  <si>
    <t>-</t>
  </si>
  <si>
    <t>Total:</t>
  </si>
  <si>
    <t xml:space="preserve">Materiais </t>
  </si>
  <si>
    <t>kg</t>
  </si>
  <si>
    <t>RESUMO:</t>
  </si>
  <si>
    <t>Discriminação</t>
  </si>
  <si>
    <t>Taxa (%)</t>
  </si>
  <si>
    <t>Valores</t>
  </si>
  <si>
    <t>Mão de obra (A)</t>
  </si>
  <si>
    <t>Materiais (B)</t>
  </si>
  <si>
    <t>Equipamentos (C)</t>
  </si>
  <si>
    <t>Produção da equipe (D)</t>
  </si>
  <si>
    <t>Custo Horário Total [(A)+(C)]</t>
  </si>
  <si>
    <t>Custo Unitário da Execução [(A)+(C)/(D)]=(E)</t>
  </si>
  <si>
    <t>Custo Direto Total [(B)+(E)]</t>
  </si>
  <si>
    <t>Benefícios e Despesas Indiretas - BDI</t>
  </si>
  <si>
    <t>Custo Unitário (adotado)</t>
  </si>
  <si>
    <r>
      <t>OBRA:</t>
    </r>
    <r>
      <rPr>
        <sz val="11"/>
        <rFont val="Arial"/>
        <family val="2"/>
      </rPr>
      <t xml:space="preserve"> Execução de obra de drenagem e pavimentação, em blocos de concreto pré-moldados intertravados.</t>
    </r>
  </si>
  <si>
    <r>
      <t xml:space="preserve">ORÇAMENTISTAS: </t>
    </r>
    <r>
      <rPr>
        <sz val="11"/>
        <rFont val="Arial"/>
        <family val="2"/>
      </rPr>
      <t>Carla Demoner Malta - Arquiteta e Urbanista CAU 201567-6</t>
    </r>
  </si>
  <si>
    <t>Equipamentos</t>
  </si>
  <si>
    <t>Tampao fofo articulado, classe D400 carga max 40 T, redondo tampa *600 mm, rede pluvial/esgoto</t>
  </si>
  <si>
    <t>21090</t>
  </si>
  <si>
    <r>
      <t xml:space="preserve">LOCAL: </t>
    </r>
    <r>
      <rPr>
        <sz val="11"/>
        <rFont val="Arial"/>
        <family val="2"/>
      </rPr>
      <t>Rua Arlindo Follador, Centro, Itarana/ES</t>
    </r>
  </si>
  <si>
    <t>COMPOSIÇÃO 02</t>
  </si>
  <si>
    <t>Caixa ralo de elementos pré-moldados em concreto (tudo incluído)</t>
  </si>
  <si>
    <t>COMPOSIÇÃO 03</t>
  </si>
  <si>
    <t>COMPOSIÇÃO 04</t>
  </si>
  <si>
    <t>Reaterro manual de valas com compactação mecanizada</t>
  </si>
  <si>
    <t>93382</t>
  </si>
  <si>
    <t>Reaterro manual apiloado com soquete</t>
  </si>
  <si>
    <t>96995</t>
  </si>
  <si>
    <t>Escavação mecânica em material de 1a. categoria</t>
  </si>
  <si>
    <t>030103</t>
  </si>
  <si>
    <t>Escavação manual em material de 1a. categoria, até 1.50 m de profundidade</t>
  </si>
  <si>
    <t>030101</t>
  </si>
  <si>
    <t>Tubo de concreto para redes coletoras de águas pluviais, diâmetro de 600 mm, junta rígida, instalado em local com baixo nível de interferências - fornecimento e assentamento</t>
  </si>
  <si>
    <t>Tubo de concreto (simples) para redes coletoras de águas pluviais, diâmetro de 300 mm, junta rígida, instalado em local com baixo nível de interferências - fornecimento e assentamento</t>
  </si>
  <si>
    <t>Argamassa traço 1:4 (em volume de cimento e areia grossa úmida) para chapisco convencional, preparo mecânico com betoneira 400 l</t>
  </si>
  <si>
    <t>Pedreiro com encargos complementares</t>
  </si>
  <si>
    <t>Servente com encargos complementares</t>
  </si>
  <si>
    <t>Encarregado geral com encargos complementares</t>
  </si>
  <si>
    <t>Corpo BSTC (greide) diâmetro 0,60 m CA-1 MF inclusive escavação, reaterro e transporte do tubo</t>
  </si>
  <si>
    <t>Corpo BSTC (greide) diâmetro 0,30 m CA-1 MF inclusive escavação, reaterro e transporte do tubo</t>
  </si>
  <si>
    <t>Custo Horário Total [(A)]</t>
  </si>
  <si>
    <t>Custo Unitário da Execução [(A)/(D)]=(E)</t>
  </si>
  <si>
    <t>Fornecimento, dobragem e colocação em fôrma, de armadura CA-50 A média, diâmetro de 6.3 a 10.0 mm</t>
  </si>
  <si>
    <t>040243</t>
  </si>
  <si>
    <t>Bloco vedação concreto 19 x 19 x 39 cm (classe c - NBR 6136)</t>
  </si>
  <si>
    <t>Chapisco com argamassa de cimento e areia média ou grossa lavada no traço 1:3, espessura 5 mm</t>
  </si>
  <si>
    <t>110101</t>
  </si>
  <si>
    <t>Fornecimento, preparo e aplicação de concreto Fck=15 MPa (brita 1 e 2) - (5% de perdas já incluído no custo)</t>
  </si>
  <si>
    <t>040233</t>
  </si>
  <si>
    <t>Fornecimento, preparo e aplicação de concreto Fck=25 MPa (brita 1 e 2) - (5% de perdas já incluído no custo)</t>
  </si>
  <si>
    <t>040237</t>
  </si>
  <si>
    <t>080124</t>
  </si>
  <si>
    <t>RETROESCAVADEIRA MASSEY FERGUSON MF-86HF</t>
  </si>
  <si>
    <t>73799/001</t>
  </si>
  <si>
    <t>Alvenaria de blocos de concreto 9x19x39 c/ resist. min comp. 2.5MPa, assentado c/ argamassa de cimento, cal hidratada CH1 e areia traço 1:0,5:8, esp.juntas 10mm e esp. paredes, sem revestimento, 9cm</t>
  </si>
  <si>
    <t>Composição retirada da tabela do DER-ES. Preços retirados da tabela de composições do Sistema Nacional de Pesquisa de Custos e Índices da Construção Civil - SINAPI. Sendo os itens 030101 e 030103, retirados da tabela de composições do Instituto de Obras Públicas do Espírito Santo - IOPES.</t>
  </si>
  <si>
    <t>Grelha em ferro fundido simples com requadro, carga máxima 12,5 t, 300 x 1000 mm, e = 15mm, fornecida e assentada com argamassa 1:4 cimento:areia</t>
  </si>
  <si>
    <t>Composição retirada da tabela do DER-ES. Preços retirados da tabela de composições do Sistema Nacional de Pesquisa de Custos e Índices da Construção Civil - SINAPI. Sendo os itens 160710 e 030101, retirados da tabela de composições do Instituto de Obras Públicas do Espírito Santo - IOPES.</t>
  </si>
  <si>
    <t>Composição retirada da tabela do DER-ES. Preços retirados da tabela de composições do Instituto de Obras Públicas do Espírito Santo - IOPES. Sendo os itens de mão de obra e item 87316 das composições do Sistema Nacional de Pesquisa de Custos e Índices da Construção Civil - SINAPI. E itens 654 e 21090 da tabela de insumos do SINAPI.</t>
  </si>
  <si>
    <t xml:space="preserve">Poço de visita para BSTC diâm. 0,60 m em blocos de concreto, em Vias Urbanas </t>
  </si>
  <si>
    <t>Itarana, 13 de maio de 2020.</t>
  </si>
  <si>
    <t>Itarana, 13 de maio de 2020</t>
  </si>
  <si>
    <t>201567-6</t>
  </si>
  <si>
    <t>Arquiteta</t>
  </si>
  <si>
    <t>CAU: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</si>
</sst>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%"/>
    <numFmt numFmtId="172" formatCode="0.00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8"/>
      <name val="Arial"/>
    </font>
    <font>
      <sz val="11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3"/>
      <name val="Arial"/>
      <family val="2"/>
    </font>
    <font>
      <b/>
      <sz val="3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.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1" applyNumberFormat="0" applyFont="0" applyAlignment="0">
      <alignment horizontal="left" vertical="top" indent="1"/>
    </xf>
    <xf numFmtId="0" fontId="14" fillId="5" borderId="0" applyNumberFormat="0" applyBorder="0" applyAlignment="0" applyProtection="0"/>
    <xf numFmtId="0" fontId="15" fillId="22" borderId="12" applyNumberFormat="0" applyAlignment="0" applyProtection="0"/>
    <xf numFmtId="0" fontId="16" fillId="23" borderId="13" applyNumberFormat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2" applyNumberFormat="0" applyAlignment="0" applyProtection="0"/>
    <xf numFmtId="0" fontId="23" fillId="0" borderId="17" applyNumberFormat="0" applyFill="0" applyAlignment="0" applyProtection="0"/>
    <xf numFmtId="168" fontId="11" fillId="0" borderId="0" applyFont="0" applyFill="0" applyBorder="0" applyAlignment="0" applyProtection="0"/>
    <xf numFmtId="0" fontId="24" fillId="24" borderId="0" applyNumberFormat="0" applyBorder="0" applyAlignment="0" applyProtection="0"/>
    <xf numFmtId="0" fontId="11" fillId="0" borderId="0"/>
    <xf numFmtId="0" fontId="9" fillId="25" borderId="18" applyNumberFormat="0" applyFont="0" applyAlignment="0" applyProtection="0"/>
    <xf numFmtId="0" fontId="25" fillId="22" borderId="19" applyNumberFormat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38" fillId="0" borderId="0" applyFon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1" fillId="0" borderId="0"/>
  </cellStyleXfs>
  <cellXfs count="394">
    <xf numFmtId="0" fontId="0" fillId="0" borderId="0" xfId="0"/>
    <xf numFmtId="4" fontId="0" fillId="0" borderId="0" xfId="0" applyNumberFormat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4" fontId="8" fillId="27" borderId="10" xfId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3" fontId="30" fillId="3" borderId="10" xfId="1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29" borderId="20" xfId="0" applyFont="1" applyFill="1" applyBorder="1" applyAlignment="1">
      <alignment horizontal="center" vertical="center"/>
    </xf>
    <xf numFmtId="10" fontId="30" fillId="29" borderId="20" xfId="0" applyNumberFormat="1" applyFont="1" applyFill="1" applyBorder="1" applyAlignment="1">
      <alignment horizontal="right" vertical="center"/>
    </xf>
    <xf numFmtId="170" fontId="30" fillId="0" borderId="21" xfId="1" applyNumberFormat="1" applyFont="1" applyBorder="1" applyAlignment="1">
      <alignment horizontal="right" vertical="center"/>
    </xf>
    <xf numFmtId="10" fontId="30" fillId="28" borderId="10" xfId="0" applyNumberFormat="1" applyFont="1" applyFill="1" applyBorder="1" applyAlignment="1">
      <alignment horizontal="right" vertical="center"/>
    </xf>
    <xf numFmtId="170" fontId="30" fillId="28" borderId="10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49" fontId="8" fillId="28" borderId="7" xfId="0" applyNumberFormat="1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left" vertical="center" wrapText="1"/>
    </xf>
    <xf numFmtId="164" fontId="8" fillId="28" borderId="11" xfId="1" applyFont="1" applyFill="1" applyBorder="1" applyAlignment="1">
      <alignment horizontal="center" vertical="center"/>
    </xf>
    <xf numFmtId="4" fontId="8" fillId="28" borderId="8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Alignment="1">
      <alignment horizontal="center" vertical="center"/>
    </xf>
    <xf numFmtId="3" fontId="7" fillId="26" borderId="0" xfId="0" applyNumberFormat="1" applyFont="1" applyFill="1" applyBorder="1" applyAlignment="1">
      <alignment horizontal="center"/>
    </xf>
    <xf numFmtId="0" fontId="7" fillId="26" borderId="0" xfId="0" applyFont="1" applyFill="1" applyBorder="1" applyAlignment="1">
      <alignment horizontal="left"/>
    </xf>
    <xf numFmtId="2" fontId="7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/>
    </xf>
    <xf numFmtId="4" fontId="7" fillId="26" borderId="3" xfId="0" applyNumberFormat="1" applyFont="1" applyFill="1" applyBorder="1" applyAlignment="1">
      <alignment horizontal="center"/>
    </xf>
    <xf numFmtId="2" fontId="8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0" xfId="4" applyNumberFormat="1" applyFont="1" applyFill="1" applyBorder="1" applyAlignment="1">
      <alignment horizontal="center" vertical="center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2" xfId="4" applyFont="1" applyFill="1" applyBorder="1" applyAlignment="1">
      <alignment vertical="top" wrapText="1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3" xfId="1" applyNumberFormat="1" applyFont="1" applyFill="1" applyBorder="1" applyAlignment="1">
      <alignment horizontal="center" vertical="top"/>
    </xf>
    <xf numFmtId="4" fontId="8" fillId="26" borderId="0" xfId="4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8" fillId="26" borderId="2" xfId="4" applyNumberFormat="1" applyFont="1" applyFill="1" applyBorder="1" applyAlignment="1">
      <alignment horizontal="right" vertical="top"/>
    </xf>
    <xf numFmtId="0" fontId="7" fillId="26" borderId="2" xfId="4" applyFont="1" applyFill="1" applyBorder="1" applyAlignment="1">
      <alignment vertical="top" wrapText="1"/>
    </xf>
    <xf numFmtId="3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horizontal="center" vertical="top"/>
    </xf>
    <xf numFmtId="2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vertical="top"/>
    </xf>
    <xf numFmtId="4" fontId="7" fillId="26" borderId="0" xfId="4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 wrapText="1"/>
    </xf>
    <xf numFmtId="4" fontId="7" fillId="26" borderId="3" xfId="1" applyNumberFormat="1" applyFont="1" applyFill="1" applyBorder="1" applyAlignment="1">
      <alignment horizontal="center" vertical="top"/>
    </xf>
    <xf numFmtId="4" fontId="7" fillId="26" borderId="3" xfId="4" applyNumberFormat="1" applyFont="1" applyFill="1" applyBorder="1" applyAlignment="1">
      <alignment horizontal="center" vertical="top"/>
    </xf>
    <xf numFmtId="0" fontId="8" fillId="26" borderId="7" xfId="4" applyFont="1" applyFill="1" applyBorder="1" applyAlignment="1">
      <alignment vertical="top" wrapText="1"/>
    </xf>
    <xf numFmtId="3" fontId="8" fillId="26" borderId="8" xfId="4" applyNumberFormat="1" applyFont="1" applyFill="1" applyBorder="1" applyAlignment="1">
      <alignment horizontal="center" vertical="top"/>
    </xf>
    <xf numFmtId="2" fontId="8" fillId="26" borderId="8" xfId="5" applyNumberFormat="1" applyFont="1" applyFill="1" applyBorder="1" applyAlignment="1">
      <alignment horizontal="center" vertical="top"/>
    </xf>
    <xf numFmtId="2" fontId="8" fillId="26" borderId="8" xfId="4" applyNumberFormat="1" applyFont="1" applyFill="1" applyBorder="1" applyAlignment="1">
      <alignment horizontal="center" vertical="top"/>
    </xf>
    <xf numFmtId="2" fontId="8" fillId="26" borderId="8" xfId="5" applyNumberFormat="1" applyFont="1" applyFill="1" applyBorder="1" applyAlignment="1">
      <alignment vertical="top"/>
    </xf>
    <xf numFmtId="4" fontId="7" fillId="26" borderId="8" xfId="4" applyNumberFormat="1" applyFont="1" applyFill="1" applyBorder="1" applyAlignment="1">
      <alignment horizontal="center" vertical="top"/>
    </xf>
    <xf numFmtId="4" fontId="8" fillId="26" borderId="8" xfId="4" applyNumberFormat="1" applyFont="1" applyFill="1" applyBorder="1" applyAlignment="1">
      <alignment horizontal="center" vertical="top"/>
    </xf>
    <xf numFmtId="4" fontId="8" fillId="26" borderId="11" xfId="1" applyNumberFormat="1" applyFont="1" applyFill="1" applyBorder="1" applyAlignment="1">
      <alignment horizontal="center" vertical="top"/>
    </xf>
    <xf numFmtId="4" fontId="8" fillId="26" borderId="11" xfId="4" applyNumberFormat="1" applyFont="1" applyFill="1" applyBorder="1" applyAlignment="1">
      <alignment horizontal="center" vertical="top"/>
    </xf>
    <xf numFmtId="4" fontId="35" fillId="26" borderId="0" xfId="4" applyNumberFormat="1" applyFont="1" applyFill="1" applyBorder="1" applyAlignment="1">
      <alignment horizontal="center" vertical="center"/>
    </xf>
    <xf numFmtId="0" fontId="29" fillId="26" borderId="2" xfId="4" applyFont="1" applyFill="1" applyBorder="1" applyAlignment="1">
      <alignment vertical="top" wrapText="1"/>
    </xf>
    <xf numFmtId="0" fontId="8" fillId="26" borderId="2" xfId="4" applyFont="1" applyFill="1" applyBorder="1" applyAlignment="1">
      <alignment vertical="top" wrapText="1"/>
    </xf>
    <xf numFmtId="3" fontId="8" fillId="26" borderId="0" xfId="4" applyNumberFormat="1" applyFont="1" applyFill="1" applyBorder="1" applyAlignment="1">
      <alignment horizontal="center" vertical="top"/>
    </xf>
    <xf numFmtId="2" fontId="8" fillId="26" borderId="0" xfId="5" applyNumberFormat="1" applyFont="1" applyFill="1" applyBorder="1" applyAlignment="1">
      <alignment horizontal="center" vertical="top"/>
    </xf>
    <xf numFmtId="2" fontId="8" fillId="26" borderId="0" xfId="4" applyNumberFormat="1" applyFont="1" applyFill="1" applyBorder="1" applyAlignment="1">
      <alignment horizontal="center" vertical="top"/>
    </xf>
    <xf numFmtId="2" fontId="8" fillId="26" borderId="0" xfId="5" applyNumberFormat="1" applyFont="1" applyFill="1" applyBorder="1" applyAlignment="1">
      <alignment vertical="top"/>
    </xf>
    <xf numFmtId="4" fontId="8" fillId="26" borderId="0" xfId="4" applyNumberFormat="1" applyFont="1" applyFill="1" applyBorder="1" applyAlignment="1">
      <alignment horizontal="center" vertical="top"/>
    </xf>
    <xf numFmtId="4" fontId="8" fillId="26" borderId="3" xfId="1" applyNumberFormat="1" applyFont="1" applyFill="1" applyBorder="1" applyAlignment="1">
      <alignment horizontal="center" vertical="top"/>
    </xf>
    <xf numFmtId="4" fontId="8" fillId="26" borderId="3" xfId="4" applyNumberFormat="1" applyFont="1" applyFill="1" applyBorder="1" applyAlignment="1">
      <alignment horizontal="center" vertical="top"/>
    </xf>
    <xf numFmtId="4" fontId="8" fillId="26" borderId="0" xfId="1" applyNumberFormat="1" applyFont="1" applyFill="1" applyBorder="1" applyAlignment="1">
      <alignment horizontal="center" vertical="top" wrapText="1"/>
    </xf>
    <xf numFmtId="4" fontId="8" fillId="26" borderId="0" xfId="1" applyNumberFormat="1" applyFont="1" applyFill="1" applyBorder="1" applyAlignment="1">
      <alignment horizontal="center" vertical="top"/>
    </xf>
    <xf numFmtId="4" fontId="7" fillId="26" borderId="2" xfId="0" applyNumberFormat="1" applyFont="1" applyFill="1" applyBorder="1" applyAlignment="1">
      <alignment horizontal="center" vertical="center" wrapText="1"/>
    </xf>
    <xf numFmtId="3" fontId="7" fillId="26" borderId="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Border="1" applyAlignment="1">
      <alignment horizontal="center" vertical="center"/>
    </xf>
    <xf numFmtId="4" fontId="30" fillId="28" borderId="10" xfId="0" applyNumberFormat="1" applyFont="1" applyFill="1" applyBorder="1" applyAlignment="1">
      <alignment horizontal="center" vertical="center"/>
    </xf>
    <xf numFmtId="4" fontId="0" fillId="26" borderId="0" xfId="0" applyNumberFormat="1" applyFill="1" applyBorder="1" applyAlignment="1">
      <alignment horizontal="center" vertical="center"/>
    </xf>
    <xf numFmtId="44" fontId="8" fillId="27" borderId="10" xfId="83" applyFont="1" applyFill="1" applyBorder="1" applyAlignment="1">
      <alignment horizontal="center" vertical="center"/>
    </xf>
    <xf numFmtId="44" fontId="8" fillId="28" borderId="8" xfId="83" applyFont="1" applyFill="1" applyBorder="1" applyAlignment="1">
      <alignment horizontal="center" vertical="center"/>
    </xf>
    <xf numFmtId="44" fontId="0" fillId="0" borderId="10" xfId="83" applyFont="1" applyFill="1" applyBorder="1" applyAlignment="1">
      <alignment horizontal="center" vertical="center"/>
    </xf>
    <xf numFmtId="44" fontId="0" fillId="28" borderId="8" xfId="83" applyFont="1" applyFill="1" applyBorder="1" applyAlignment="1">
      <alignment horizontal="center" vertical="center"/>
    </xf>
    <xf numFmtId="44" fontId="7" fillId="26" borderId="10" xfId="83" applyFont="1" applyFill="1" applyBorder="1" applyAlignment="1">
      <alignment horizontal="right" vertical="center" indent="1"/>
    </xf>
    <xf numFmtId="44" fontId="8" fillId="0" borderId="10" xfId="83" applyFont="1" applyFill="1" applyBorder="1" applyAlignment="1">
      <alignment horizontal="center" vertical="center"/>
    </xf>
    <xf numFmtId="44" fontId="8" fillId="0" borderId="10" xfId="83" applyFont="1" applyFill="1" applyBorder="1" applyAlignment="1">
      <alignment horizontal="right" vertical="center" indent="1"/>
    </xf>
    <xf numFmtId="44" fontId="0" fillId="0" borderId="0" xfId="83" applyFont="1" applyFill="1" applyAlignment="1">
      <alignment horizontal="center" vertical="center"/>
    </xf>
    <xf numFmtId="44" fontId="8" fillId="28" borderId="11" xfId="83" applyFont="1" applyFill="1" applyBorder="1" applyAlignment="1">
      <alignment horizontal="center" vertical="center"/>
    </xf>
    <xf numFmtId="44" fontId="0" fillId="0" borderId="10" xfId="83" applyFont="1" applyFill="1" applyBorder="1" applyAlignment="1">
      <alignment horizontal="right" vertical="center" indent="1"/>
    </xf>
    <xf numFmtId="4" fontId="8" fillId="26" borderId="0" xfId="0" applyNumberFormat="1" applyFont="1" applyFill="1" applyBorder="1" applyAlignment="1">
      <alignment horizontal="left" vertical="center"/>
    </xf>
    <xf numFmtId="4" fontId="8" fillId="26" borderId="5" xfId="0" applyNumberFormat="1" applyFont="1" applyFill="1" applyBorder="1" applyAlignment="1">
      <alignment horizontal="left" vertical="center"/>
    </xf>
    <xf numFmtId="4" fontId="40" fillId="26" borderId="0" xfId="0" applyNumberFormat="1" applyFont="1" applyFill="1" applyBorder="1" applyAlignment="1">
      <alignment horizontal="center" vertical="center"/>
    </xf>
    <xf numFmtId="3" fontId="31" fillId="26" borderId="2" xfId="4" quotePrefix="1" applyNumberFormat="1" applyFont="1" applyFill="1" applyBorder="1" applyAlignment="1">
      <alignment horizontal="right" vertical="top"/>
    </xf>
    <xf numFmtId="3" fontId="29" fillId="26" borderId="2" xfId="4" quotePrefix="1" applyNumberFormat="1" applyFont="1" applyFill="1" applyBorder="1" applyAlignment="1">
      <alignment horizontal="right" vertical="top"/>
    </xf>
    <xf numFmtId="4" fontId="9" fillId="0" borderId="0" xfId="0" applyNumberFormat="1" applyFont="1" applyBorder="1" applyAlignment="1">
      <alignment horizontal="center" vertical="center"/>
    </xf>
    <xf numFmtId="4" fontId="8" fillId="26" borderId="0" xfId="0" applyNumberFormat="1" applyFont="1" applyFill="1" applyBorder="1" applyAlignment="1">
      <alignment vertical="center"/>
    </xf>
    <xf numFmtId="4" fontId="7" fillId="26" borderId="5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44" fontId="0" fillId="0" borderId="10" xfId="83" applyFont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26" borderId="2" xfId="4" applyFont="1" applyFill="1" applyBorder="1" applyAlignment="1">
      <alignment horizontal="left" vertical="top" wrapText="1"/>
    </xf>
    <xf numFmtId="2" fontId="7" fillId="26" borderId="0" xfId="4" applyNumberFormat="1" applyFont="1" applyFill="1" applyBorder="1" applyAlignment="1">
      <alignment horizontal="center" vertical="center" wrapText="1"/>
    </xf>
    <xf numFmtId="2" fontId="7" fillId="26" borderId="3" xfId="4" applyNumberFormat="1" applyFont="1" applyFill="1" applyBorder="1" applyAlignment="1">
      <alignment horizontal="center" vertical="center" wrapText="1"/>
    </xf>
    <xf numFmtId="0" fontId="8" fillId="26" borderId="0" xfId="4" applyFont="1" applyFill="1" applyBorder="1" applyAlignment="1">
      <alignment horizontal="left" vertical="top" wrapText="1"/>
    </xf>
    <xf numFmtId="2" fontId="7" fillId="26" borderId="3" xfId="4" applyNumberFormat="1" applyFont="1" applyFill="1" applyBorder="1" applyAlignment="1">
      <alignment horizontal="center" wrapText="1"/>
    </xf>
    <xf numFmtId="2" fontId="7" fillId="26" borderId="0" xfId="4" applyNumberFormat="1" applyFont="1" applyFill="1" applyBorder="1" applyAlignment="1">
      <alignment horizontal="center" vertical="top" wrapText="1"/>
    </xf>
    <xf numFmtId="0" fontId="7" fillId="26" borderId="0" xfId="4" applyFont="1" applyFill="1" applyBorder="1" applyAlignment="1">
      <alignment horizontal="center" vertical="top" wrapText="1"/>
    </xf>
    <xf numFmtId="3" fontId="7" fillId="26" borderId="2" xfId="4" applyNumberFormat="1" applyFont="1" applyFill="1" applyBorder="1" applyAlignment="1">
      <alignment vertical="top"/>
    </xf>
    <xf numFmtId="0" fontId="7" fillId="26" borderId="0" xfId="4" applyFont="1" applyFill="1" applyBorder="1" applyAlignment="1">
      <alignment vertical="top" wrapText="1"/>
    </xf>
    <xf numFmtId="0" fontId="7" fillId="26" borderId="3" xfId="4" applyFont="1" applyFill="1" applyBorder="1" applyAlignment="1">
      <alignment vertical="top" wrapText="1"/>
    </xf>
    <xf numFmtId="4" fontId="7" fillId="26" borderId="0" xfId="4" applyNumberFormat="1" applyFont="1" applyFill="1" applyBorder="1" applyAlignment="1">
      <alignment vertical="center"/>
    </xf>
    <xf numFmtId="2" fontId="7" fillId="26" borderId="0" xfId="4" applyNumberFormat="1" applyFont="1" applyFill="1" applyBorder="1" applyAlignment="1">
      <alignment vertical="top" wrapText="1"/>
    </xf>
    <xf numFmtId="2" fontId="7" fillId="26" borderId="3" xfId="1" applyNumberFormat="1" applyFont="1" applyFill="1" applyBorder="1" applyAlignment="1">
      <alignment horizontal="center" vertical="top"/>
    </xf>
    <xf numFmtId="0" fontId="8" fillId="26" borderId="0" xfId="4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44" fontId="0" fillId="26" borderId="0" xfId="83" applyFont="1" applyFill="1"/>
    <xf numFmtId="0" fontId="7" fillId="0" borderId="0" xfId="0" applyFont="1"/>
    <xf numFmtId="0" fontId="7" fillId="0" borderId="0" xfId="0" applyFont="1" applyAlignment="1">
      <alignment horizontal="center"/>
    </xf>
    <xf numFmtId="44" fontId="0" fillId="26" borderId="10" xfId="83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44" fontId="28" fillId="26" borderId="0" xfId="83" applyFont="1" applyFill="1" applyBorder="1" applyAlignment="1">
      <alignment vertical="center" wrapText="1"/>
    </xf>
    <xf numFmtId="44" fontId="37" fillId="26" borderId="0" xfId="83" applyFont="1" applyFill="1" applyBorder="1" applyAlignment="1">
      <alignment horizontal="right" vertical="center" wrapText="1"/>
    </xf>
    <xf numFmtId="164" fontId="8" fillId="26" borderId="0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0" fillId="26" borderId="27" xfId="0" applyNumberFormat="1" applyFill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26" borderId="31" xfId="0" applyNumberFormat="1" applyFill="1" applyBorder="1" applyAlignment="1">
      <alignment horizontal="center" vertical="center"/>
    </xf>
    <xf numFmtId="4" fontId="0" fillId="26" borderId="32" xfId="0" applyNumberFormat="1" applyFill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26" borderId="23" xfId="0" applyNumberFormat="1" applyFill="1" applyBorder="1" applyAlignment="1">
      <alignment horizontal="center" vertical="center"/>
    </xf>
    <xf numFmtId="4" fontId="0" fillId="26" borderId="33" xfId="0" applyNumberFormat="1" applyFill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4" fontId="0" fillId="26" borderId="10" xfId="83" applyFont="1" applyFill="1" applyBorder="1"/>
    <xf numFmtId="0" fontId="0" fillId="0" borderId="10" xfId="0" applyBorder="1" applyAlignment="1">
      <alignment horizontal="center" vertical="center"/>
    </xf>
    <xf numFmtId="0" fontId="8" fillId="26" borderId="0" xfId="4" applyFont="1" applyFill="1" applyBorder="1" applyAlignment="1">
      <alignment horizontal="left" vertical="top" wrapText="1"/>
    </xf>
    <xf numFmtId="2" fontId="8" fillId="26" borderId="5" xfId="0" applyNumberFormat="1" applyFont="1" applyFill="1" applyBorder="1" applyAlignment="1">
      <alignment vertical="center"/>
    </xf>
    <xf numFmtId="44" fontId="0" fillId="26" borderId="10" xfId="83" applyFont="1" applyFill="1" applyBorder="1" applyAlignment="1">
      <alignment horizontal="right" vertical="center"/>
    </xf>
    <xf numFmtId="4" fontId="8" fillId="26" borderId="5" xfId="0" applyNumberFormat="1" applyFont="1" applyFill="1" applyBorder="1" applyAlignment="1">
      <alignment vertical="center"/>
    </xf>
    <xf numFmtId="4" fontId="7" fillId="26" borderId="0" xfId="0" applyNumberFormat="1" applyFont="1" applyFill="1" applyBorder="1" applyAlignment="1">
      <alignment horizontal="center" vertical="center"/>
    </xf>
    <xf numFmtId="0" fontId="8" fillId="26" borderId="22" xfId="4" applyFont="1" applyFill="1" applyBorder="1" applyAlignment="1">
      <alignment vertical="top" wrapText="1"/>
    </xf>
    <xf numFmtId="4" fontId="7" fillId="26" borderId="1" xfId="0" applyNumberFormat="1" applyFont="1" applyFill="1" applyBorder="1" applyAlignment="1">
      <alignment horizontal="center" vertical="center"/>
    </xf>
    <xf numFmtId="4" fontId="8" fillId="26" borderId="10" xfId="4" applyNumberFormat="1" applyFont="1" applyFill="1" applyBorder="1" applyAlignment="1">
      <alignment horizontal="center" vertical="top"/>
    </xf>
    <xf numFmtId="0" fontId="8" fillId="26" borderId="8" xfId="4" applyFont="1" applyFill="1" applyBorder="1" applyAlignment="1">
      <alignment vertical="top" wrapText="1"/>
    </xf>
    <xf numFmtId="4" fontId="8" fillId="26" borderId="11" xfId="4" applyNumberFormat="1" applyFont="1" applyFill="1" applyBorder="1" applyAlignment="1">
      <alignment horizontal="center" vertical="center" wrapText="1"/>
    </xf>
    <xf numFmtId="0" fontId="7" fillId="26" borderId="3" xfId="4" applyFont="1" applyFill="1" applyBorder="1" applyAlignment="1">
      <alignment horizontal="center" vertical="top" wrapText="1"/>
    </xf>
    <xf numFmtId="0" fontId="8" fillId="26" borderId="11" xfId="4" applyFont="1" applyFill="1" applyBorder="1" applyAlignment="1">
      <alignment horizontal="center" vertical="top" wrapText="1"/>
    </xf>
    <xf numFmtId="4" fontId="8" fillId="26" borderId="0" xfId="0" applyNumberFormat="1" applyFont="1" applyFill="1" applyAlignment="1">
      <alignment horizontal="right" vertical="center"/>
    </xf>
    <xf numFmtId="4" fontId="7" fillId="26" borderId="2" xfId="0" applyNumberFormat="1" applyFont="1" applyFill="1" applyBorder="1" applyAlignment="1">
      <alignment horizontal="center" vertical="center"/>
    </xf>
    <xf numFmtId="4" fontId="8" fillId="26" borderId="7" xfId="0" applyNumberFormat="1" applyFont="1" applyFill="1" applyBorder="1" applyAlignment="1">
      <alignment horizontal="left" vertical="center" wrapText="1"/>
    </xf>
    <xf numFmtId="3" fontId="7" fillId="26" borderId="8" xfId="0" applyNumberFormat="1" applyFont="1" applyFill="1" applyBorder="1" applyAlignment="1">
      <alignment horizontal="center" vertical="center"/>
    </xf>
    <xf numFmtId="4" fontId="7" fillId="26" borderId="8" xfId="0" applyNumberFormat="1" applyFont="1" applyFill="1" applyBorder="1" applyAlignment="1">
      <alignment horizontal="center" vertical="center"/>
    </xf>
    <xf numFmtId="2" fontId="7" fillId="26" borderId="8" xfId="0" applyNumberFormat="1" applyFont="1" applyFill="1" applyBorder="1" applyAlignment="1">
      <alignment horizontal="center" vertical="center"/>
    </xf>
    <xf numFmtId="4" fontId="8" fillId="26" borderId="10" xfId="0" applyNumberFormat="1" applyFont="1" applyFill="1" applyBorder="1" applyAlignment="1">
      <alignment horizontal="center" vertical="center"/>
    </xf>
    <xf numFmtId="4" fontId="7" fillId="26" borderId="4" xfId="0" applyNumberFormat="1" applyFont="1" applyFill="1" applyBorder="1" applyAlignment="1">
      <alignment horizontal="center" vertical="center"/>
    </xf>
    <xf numFmtId="4" fontId="8" fillId="26" borderId="8" xfId="0" applyNumberFormat="1" applyFont="1" applyFill="1" applyBorder="1" applyAlignment="1">
      <alignment horizontal="center" vertical="center"/>
    </xf>
    <xf numFmtId="4" fontId="7" fillId="26" borderId="2" xfId="0" applyNumberFormat="1" applyFont="1" applyFill="1" applyBorder="1" applyAlignment="1">
      <alignment horizontal="left" vertical="center" wrapText="1"/>
    </xf>
    <xf numFmtId="3" fontId="8" fillId="26" borderId="0" xfId="4" applyNumberFormat="1" applyFont="1" applyFill="1" applyBorder="1" applyAlignment="1">
      <alignment horizontal="right" vertical="top"/>
    </xf>
    <xf numFmtId="4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8" fillId="26" borderId="0" xfId="4" applyFont="1" applyFill="1" applyBorder="1" applyAlignment="1">
      <alignment horizontal="left" vertical="top" wrapText="1"/>
    </xf>
    <xf numFmtId="0" fontId="46" fillId="0" borderId="0" xfId="0" applyFont="1"/>
    <xf numFmtId="0" fontId="47" fillId="0" borderId="0" xfId="0" applyFont="1" applyAlignment="1">
      <alignment horizontal="right" vertical="center"/>
    </xf>
    <xf numFmtId="0" fontId="30" fillId="0" borderId="0" xfId="0" applyFont="1" applyAlignment="1">
      <alignment horizontal="center"/>
    </xf>
    <xf numFmtId="10" fontId="30" fillId="30" borderId="0" xfId="0" applyNumberFormat="1" applyFont="1" applyFill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right" vertical="center"/>
    </xf>
    <xf numFmtId="10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7" fillId="0" borderId="0" xfId="84"/>
    <xf numFmtId="0" fontId="48" fillId="0" borderId="0" xfId="84" applyFont="1"/>
    <xf numFmtId="0" fontId="49" fillId="0" borderId="0" xfId="84" applyFont="1"/>
    <xf numFmtId="0" fontId="8" fillId="0" borderId="0" xfId="84" applyFont="1" applyAlignment="1">
      <alignment horizontal="center"/>
    </xf>
    <xf numFmtId="0" fontId="8" fillId="0" borderId="0" xfId="84" applyFont="1"/>
    <xf numFmtId="0" fontId="7" fillId="30" borderId="0" xfId="84" applyFill="1" applyProtection="1">
      <protection locked="0"/>
    </xf>
    <xf numFmtId="0" fontId="49" fillId="0" borderId="0" xfId="84" applyFont="1" applyAlignment="1">
      <alignment horizontal="center"/>
    </xf>
    <xf numFmtId="0" fontId="7" fillId="0" borderId="0" xfId="84" applyAlignment="1">
      <alignment horizontal="center"/>
    </xf>
    <xf numFmtId="0" fontId="7" fillId="0" borderId="0" xfId="84" applyAlignment="1">
      <alignment horizontal="right"/>
    </xf>
    <xf numFmtId="0" fontId="7" fillId="0" borderId="35" xfId="84" applyBorder="1" applyAlignment="1">
      <alignment horizontal="justify" vertical="top" wrapText="1"/>
    </xf>
    <xf numFmtId="2" fontId="7" fillId="30" borderId="36" xfId="84" applyNumberFormat="1" applyFill="1" applyBorder="1" applyAlignment="1" applyProtection="1">
      <alignment horizontal="center" vertical="top" wrapText="1"/>
      <protection locked="0"/>
    </xf>
    <xf numFmtId="0" fontId="7" fillId="0" borderId="11" xfId="84" applyBorder="1" applyAlignment="1">
      <alignment horizontal="center" vertical="top" wrapText="1"/>
    </xf>
    <xf numFmtId="0" fontId="44" fillId="0" borderId="8" xfId="84" applyFont="1" applyBorder="1" applyAlignment="1">
      <alignment horizontal="justify" vertical="top" wrapText="1"/>
    </xf>
    <xf numFmtId="2" fontId="7" fillId="0" borderId="8" xfId="84" applyNumberFormat="1" applyBorder="1" applyAlignment="1">
      <alignment horizontal="center" vertical="top" wrapText="1"/>
    </xf>
    <xf numFmtId="0" fontId="7" fillId="0" borderId="8" xfId="84" applyBorder="1" applyAlignment="1">
      <alignment horizontal="center" vertical="top" wrapText="1"/>
    </xf>
    <xf numFmtId="0" fontId="8" fillId="0" borderId="35" xfId="84" applyFont="1" applyBorder="1" applyAlignment="1">
      <alignment horizontal="justify"/>
    </xf>
    <xf numFmtId="2" fontId="8" fillId="0" borderId="36" xfId="84" applyNumberFormat="1" applyFont="1" applyBorder="1" applyAlignment="1">
      <alignment horizontal="center"/>
    </xf>
    <xf numFmtId="0" fontId="8" fillId="0" borderId="11" xfId="84" applyFont="1" applyBorder="1" applyAlignment="1">
      <alignment horizontal="center" vertical="top" wrapText="1"/>
    </xf>
    <xf numFmtId="0" fontId="44" fillId="0" borderId="35" xfId="84" applyFont="1" applyBorder="1" applyAlignment="1">
      <alignment horizontal="left" vertical="top" wrapText="1" indent="2"/>
    </xf>
    <xf numFmtId="2" fontId="7" fillId="0" borderId="36" xfId="84" applyNumberFormat="1" applyBorder="1" applyAlignment="1">
      <alignment horizontal="center" vertical="top" wrapText="1"/>
    </xf>
    <xf numFmtId="2" fontId="7" fillId="0" borderId="11" xfId="84" applyNumberFormat="1" applyBorder="1" applyAlignment="1">
      <alignment horizontal="center" vertical="top" wrapText="1"/>
    </xf>
    <xf numFmtId="10" fontId="31" fillId="0" borderId="0" xfId="70" applyNumberFormat="1" applyFont="1" applyBorder="1" applyAlignment="1" applyProtection="1">
      <alignment horizontal="center" vertical="center" wrapText="1"/>
    </xf>
    <xf numFmtId="171" fontId="52" fillId="0" borderId="0" xfId="70" applyNumberFormat="1" applyFont="1" applyAlignment="1" applyProtection="1">
      <alignment horizontal="center"/>
    </xf>
    <xf numFmtId="0" fontId="45" fillId="0" borderId="0" xfId="84" applyFont="1" applyAlignment="1">
      <alignment horizontal="left"/>
    </xf>
    <xf numFmtId="0" fontId="4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4" fillId="30" borderId="39" xfId="0" applyFont="1" applyFill="1" applyBorder="1" applyAlignment="1" applyProtection="1">
      <alignment horizontal="center" vertical="center"/>
      <protection locked="0"/>
    </xf>
    <xf numFmtId="0" fontId="53" fillId="30" borderId="0" xfId="0" applyFont="1" applyFill="1" applyAlignment="1" applyProtection="1">
      <alignment horizontal="center" vertical="center"/>
      <protection locked="0"/>
    </xf>
    <xf numFmtId="44" fontId="7" fillId="0" borderId="10" xfId="83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 wrapText="1"/>
    </xf>
    <xf numFmtId="0" fontId="43" fillId="0" borderId="37" xfId="64" applyFont="1" applyBorder="1"/>
    <xf numFmtId="0" fontId="43" fillId="0" borderId="3" xfId="64" applyFont="1" applyBorder="1"/>
    <xf numFmtId="0" fontId="59" fillId="32" borderId="10" xfId="64" applyFont="1" applyFill="1" applyBorder="1" applyAlignment="1">
      <alignment horizontal="center" vertical="center"/>
    </xf>
    <xf numFmtId="0" fontId="59" fillId="0" borderId="10" xfId="64" applyFont="1" applyBorder="1" applyAlignment="1">
      <alignment horizontal="center"/>
    </xf>
    <xf numFmtId="0" fontId="43" fillId="0" borderId="10" xfId="64" applyFont="1" applyBorder="1" applyAlignment="1">
      <alignment horizontal="center" vertical="center"/>
    </xf>
    <xf numFmtId="49" fontId="43" fillId="0" borderId="10" xfId="64" applyNumberFormat="1" applyFont="1" applyBorder="1" applyAlignment="1">
      <alignment horizontal="center" vertical="center"/>
    </xf>
    <xf numFmtId="2" fontId="43" fillId="0" borderId="10" xfId="64" applyNumberFormat="1" applyFont="1" applyBorder="1" applyAlignment="1">
      <alignment horizontal="center" vertical="center"/>
    </xf>
    <xf numFmtId="2" fontId="43" fillId="26" borderId="10" xfId="64" applyNumberFormat="1" applyFont="1" applyFill="1" applyBorder="1" applyAlignment="1">
      <alignment horizontal="center" vertical="center"/>
    </xf>
    <xf numFmtId="0" fontId="59" fillId="0" borderId="10" xfId="64" applyFont="1" applyBorder="1"/>
    <xf numFmtId="10" fontId="59" fillId="0" borderId="10" xfId="64" applyNumberFormat="1" applyFont="1" applyBorder="1"/>
    <xf numFmtId="2" fontId="59" fillId="0" borderId="10" xfId="64" applyNumberFormat="1" applyFont="1" applyBorder="1"/>
    <xf numFmtId="0" fontId="43" fillId="0" borderId="10" xfId="64" applyFont="1" applyBorder="1" applyAlignment="1">
      <alignment wrapText="1"/>
    </xf>
    <xf numFmtId="0" fontId="43" fillId="0" borderId="10" xfId="0" applyFont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0" xfId="64" applyFont="1" applyFill="1" applyBorder="1" applyAlignment="1">
      <alignment horizontal="center" vertical="center"/>
    </xf>
    <xf numFmtId="49" fontId="43" fillId="0" borderId="10" xfId="64" applyNumberFormat="1" applyFont="1" applyFill="1" applyBorder="1" applyAlignment="1">
      <alignment horizontal="center" vertical="center"/>
    </xf>
    <xf numFmtId="2" fontId="43" fillId="0" borderId="10" xfId="64" applyNumberFormat="1" applyFont="1" applyFill="1" applyBorder="1" applyAlignment="1">
      <alignment horizontal="center" vertical="center"/>
    </xf>
    <xf numFmtId="0" fontId="0" fillId="0" borderId="0" xfId="0" applyFill="1"/>
    <xf numFmtId="0" fontId="43" fillId="0" borderId="10" xfId="64" applyFont="1" applyFill="1" applyBorder="1" applyAlignment="1">
      <alignment horizontal="left" vertical="top" wrapText="1"/>
    </xf>
    <xf numFmtId="0" fontId="59" fillId="0" borderId="10" xfId="64" applyFont="1" applyBorder="1" applyAlignment="1">
      <alignment horizontal="center"/>
    </xf>
    <xf numFmtId="0" fontId="42" fillId="0" borderId="10" xfId="0" applyFont="1" applyBorder="1" applyAlignment="1">
      <alignment vertical="center" wrapText="1"/>
    </xf>
    <xf numFmtId="172" fontId="43" fillId="0" borderId="10" xfId="64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top" wrapText="1"/>
    </xf>
    <xf numFmtId="1" fontId="60" fillId="0" borderId="6" xfId="86" quotePrefix="1" applyNumberFormat="1" applyFont="1" applyBorder="1" applyAlignment="1">
      <alignment horizontal="center" vertical="center" wrapText="1"/>
    </xf>
    <xf numFmtId="2" fontId="43" fillId="0" borderId="6" xfId="1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left" vertical="top" wrapText="1"/>
    </xf>
    <xf numFmtId="2" fontId="43" fillId="0" borderId="10" xfId="0" applyNumberFormat="1" applyFont="1" applyBorder="1" applyAlignment="1">
      <alignment horizontal="center" vertical="top" wrapText="1"/>
    </xf>
    <xf numFmtId="1" fontId="60" fillId="0" borderId="10" xfId="86" quotePrefix="1" applyNumberFormat="1" applyFont="1" applyBorder="1" applyAlignment="1">
      <alignment horizontal="center" vertical="center" wrapText="1"/>
    </xf>
    <xf numFmtId="0" fontId="7" fillId="0" borderId="0" xfId="0" applyFont="1" applyFill="1"/>
    <xf numFmtId="0" fontId="43" fillId="0" borderId="11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10" xfId="0" quotePrefix="1" applyFont="1" applyBorder="1" applyAlignment="1">
      <alignment horizontal="center" vertical="center"/>
    </xf>
    <xf numFmtId="0" fontId="43" fillId="0" borderId="0" xfId="0" quotePrefix="1" applyFont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0" xfId="0" applyNumberFormat="1" applyFont="1" applyAlignment="1">
      <alignment horizontal="center" vertical="center"/>
    </xf>
    <xf numFmtId="2" fontId="59" fillId="0" borderId="10" xfId="64" applyNumberFormat="1" applyFont="1" applyBorder="1" applyAlignment="1">
      <alignment horizontal="center" vertical="center"/>
    </xf>
    <xf numFmtId="4" fontId="59" fillId="0" borderId="10" xfId="64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1" fontId="43" fillId="0" borderId="10" xfId="64" applyNumberFormat="1" applyFont="1" applyFill="1" applyBorder="1" applyAlignment="1">
      <alignment horizontal="center" vertical="center"/>
    </xf>
    <xf numFmtId="0" fontId="43" fillId="0" borderId="0" xfId="64" applyFont="1" applyFill="1" applyBorder="1" applyAlignment="1">
      <alignment horizontal="left" vertical="top"/>
    </xf>
    <xf numFmtId="0" fontId="43" fillId="0" borderId="0" xfId="0" applyFont="1" applyAlignment="1">
      <alignment horizontal="center" vertical="center"/>
    </xf>
    <xf numFmtId="44" fontId="28" fillId="26" borderId="3" xfId="83" applyFont="1" applyFill="1" applyBorder="1" applyAlignment="1">
      <alignment vertical="center"/>
    </xf>
    <xf numFmtId="2" fontId="7" fillId="26" borderId="5" xfId="0" applyNumberFormat="1" applyFont="1" applyFill="1" applyBorder="1" applyAlignment="1">
      <alignment horizontal="left" vertical="center"/>
    </xf>
    <xf numFmtId="2" fontId="8" fillId="26" borderId="5" xfId="0" applyNumberFormat="1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/>
    </xf>
    <xf numFmtId="4" fontId="39" fillId="26" borderId="0" xfId="0" applyNumberFormat="1" applyFont="1" applyFill="1" applyBorder="1" applyAlignment="1">
      <alignment horizontal="center" vertical="center"/>
    </xf>
    <xf numFmtId="4" fontId="8" fillId="26" borderId="0" xfId="0" applyNumberFormat="1" applyFont="1" applyFill="1" applyBorder="1" applyAlignment="1">
      <alignment horizontal="left" vertical="center"/>
    </xf>
    <xf numFmtId="4" fontId="33" fillId="0" borderId="10" xfId="0" applyNumberFormat="1" applyFont="1" applyFill="1" applyBorder="1" applyAlignment="1">
      <alignment horizontal="left" vertical="center" wrapText="1"/>
    </xf>
    <xf numFmtId="4" fontId="33" fillId="0" borderId="10" xfId="0" applyNumberFormat="1" applyFont="1" applyFill="1" applyBorder="1" applyAlignment="1">
      <alignment horizontal="center" vertical="center"/>
    </xf>
    <xf numFmtId="10" fontId="33" fillId="0" borderId="6" xfId="0" applyNumberFormat="1" applyFont="1" applyFill="1" applyBorder="1" applyAlignment="1">
      <alignment horizontal="right" vertical="center" wrapText="1"/>
    </xf>
    <xf numFmtId="10" fontId="33" fillId="0" borderId="9" xfId="0" applyNumberFormat="1" applyFont="1" applyFill="1" applyBorder="1" applyAlignment="1">
      <alignment horizontal="right" vertical="center" wrapText="1"/>
    </xf>
    <xf numFmtId="164" fontId="33" fillId="0" borderId="10" xfId="1" applyFont="1" applyFill="1" applyBorder="1" applyAlignment="1">
      <alignment horizontal="center" vertical="center" wrapText="1"/>
    </xf>
    <xf numFmtId="4" fontId="30" fillId="3" borderId="9" xfId="0" applyNumberFormat="1" applyFont="1" applyFill="1" applyBorder="1" applyAlignment="1">
      <alignment horizontal="center" vertical="center"/>
    </xf>
    <xf numFmtId="4" fontId="30" fillId="3" borderId="10" xfId="0" applyNumberFormat="1" applyFont="1" applyFill="1" applyBorder="1" applyAlignment="1">
      <alignment horizontal="center" vertical="center"/>
    </xf>
    <xf numFmtId="4" fontId="30" fillId="3" borderId="9" xfId="1" applyNumberFormat="1" applyFont="1" applyFill="1" applyBorder="1" applyAlignment="1">
      <alignment horizontal="center" vertical="center"/>
    </xf>
    <xf numFmtId="4" fontId="30" fillId="3" borderId="10" xfId="1" applyNumberFormat="1" applyFont="1" applyFill="1" applyBorder="1" applyAlignment="1">
      <alignment horizontal="center" vertical="center"/>
    </xf>
    <xf numFmtId="4" fontId="30" fillId="3" borderId="22" xfId="0" applyNumberFormat="1" applyFont="1" applyFill="1" applyBorder="1" applyAlignment="1">
      <alignment horizontal="center" vertical="center"/>
    </xf>
    <xf numFmtId="4" fontId="44" fillId="26" borderId="24" xfId="0" applyNumberFormat="1" applyFont="1" applyFill="1" applyBorder="1" applyAlignment="1">
      <alignment horizontal="center" vertical="center"/>
    </xf>
    <xf numFmtId="4" fontId="44" fillId="26" borderId="25" xfId="0" applyNumberFormat="1" applyFont="1" applyFill="1" applyBorder="1" applyAlignment="1">
      <alignment horizontal="center" vertical="center"/>
    </xf>
    <xf numFmtId="4" fontId="44" fillId="26" borderId="27" xfId="0" applyNumberFormat="1" applyFont="1" applyFill="1" applyBorder="1" applyAlignment="1">
      <alignment horizontal="center" vertical="center"/>
    </xf>
    <xf numFmtId="4" fontId="7" fillId="26" borderId="24" xfId="0" applyNumberFormat="1" applyFont="1" applyFill="1" applyBorder="1" applyAlignment="1">
      <alignment horizontal="center" vertical="center"/>
    </xf>
    <xf numFmtId="4" fontId="7" fillId="26" borderId="25" xfId="0" applyNumberFormat="1" applyFont="1" applyFill="1" applyBorder="1" applyAlignment="1">
      <alignment horizontal="center" vertical="center"/>
    </xf>
    <xf numFmtId="4" fontId="7" fillId="26" borderId="26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27" xfId="0" applyNumberFormat="1" applyFont="1" applyFill="1" applyBorder="1" applyAlignment="1">
      <alignment horizontal="center" vertical="center"/>
    </xf>
    <xf numFmtId="4" fontId="7" fillId="26" borderId="28" xfId="0" applyNumberFormat="1" applyFont="1" applyFill="1" applyBorder="1" applyAlignment="1">
      <alignment horizontal="center" vertical="center"/>
    </xf>
    <xf numFmtId="4" fontId="0" fillId="26" borderId="29" xfId="0" applyNumberFormat="1" applyFill="1" applyBorder="1" applyAlignment="1">
      <alignment horizontal="center" vertical="center"/>
    </xf>
    <xf numFmtId="4" fontId="0" fillId="26" borderId="30" xfId="0" applyNumberFormat="1" applyFill="1" applyBorder="1" applyAlignment="1">
      <alignment horizontal="center" vertical="center"/>
    </xf>
    <xf numFmtId="2" fontId="30" fillId="28" borderId="10" xfId="1" applyNumberFormat="1" applyFont="1" applyFill="1" applyBorder="1" applyAlignment="1">
      <alignment horizontal="right" vertical="center"/>
    </xf>
    <xf numFmtId="4" fontId="30" fillId="28" borderId="10" xfId="0" applyNumberFormat="1" applyFont="1" applyFill="1" applyBorder="1" applyAlignment="1">
      <alignment horizontal="center" vertical="center"/>
    </xf>
    <xf numFmtId="4" fontId="7" fillId="26" borderId="29" xfId="0" applyNumberFormat="1" applyFont="1" applyFill="1" applyBorder="1" applyAlignment="1">
      <alignment horizontal="center" vertical="center"/>
    </xf>
    <xf numFmtId="164" fontId="29" fillId="28" borderId="10" xfId="1" applyFont="1" applyFill="1" applyBorder="1" applyAlignment="1">
      <alignment horizontal="center" vertical="center"/>
    </xf>
    <xf numFmtId="164" fontId="30" fillId="28" borderId="10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" fontId="37" fillId="26" borderId="5" xfId="0" applyNumberFormat="1" applyFont="1" applyFill="1" applyBorder="1" applyAlignment="1">
      <alignment horizontal="right" vertical="center"/>
    </xf>
    <xf numFmtId="4" fontId="37" fillId="26" borderId="38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37" fillId="26" borderId="0" xfId="0" applyNumberFormat="1" applyFont="1" applyFill="1" applyBorder="1" applyAlignment="1">
      <alignment horizontal="center" vertical="center"/>
    </xf>
    <xf numFmtId="44" fontId="8" fillId="26" borderId="0" xfId="83" applyFont="1" applyFill="1" applyBorder="1" applyAlignment="1">
      <alignment horizontal="center" vertical="center"/>
    </xf>
    <xf numFmtId="44" fontId="8" fillId="26" borderId="3" xfId="83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0" fontId="39" fillId="26" borderId="3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left" vertical="center"/>
    </xf>
    <xf numFmtId="2" fontId="8" fillId="26" borderId="0" xfId="0" applyNumberFormat="1" applyFont="1" applyFill="1" applyBorder="1" applyAlignment="1">
      <alignment horizontal="left" vertical="center"/>
    </xf>
    <xf numFmtId="164" fontId="8" fillId="26" borderId="0" xfId="1" applyFont="1" applyFill="1" applyBorder="1" applyAlignment="1">
      <alignment horizontal="center" vertical="center"/>
    </xf>
    <xf numFmtId="4" fontId="8" fillId="26" borderId="2" xfId="0" applyNumberFormat="1" applyFont="1" applyFill="1" applyBorder="1" applyAlignment="1">
      <alignment horizontal="left" vertical="center"/>
    </xf>
    <xf numFmtId="0" fontId="39" fillId="26" borderId="2" xfId="0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right"/>
    </xf>
    <xf numFmtId="4" fontId="7" fillId="26" borderId="3" xfId="0" applyNumberFormat="1" applyFont="1" applyFill="1" applyBorder="1" applyAlignment="1">
      <alignment horizontal="right"/>
    </xf>
    <xf numFmtId="3" fontId="8" fillId="27" borderId="6" xfId="4" applyNumberFormat="1" applyFont="1" applyFill="1" applyBorder="1" applyAlignment="1">
      <alignment horizontal="center" vertical="center"/>
    </xf>
    <xf numFmtId="3" fontId="8" fillId="27" borderId="9" xfId="4" applyNumberFormat="1" applyFont="1" applyFill="1" applyBorder="1" applyAlignment="1">
      <alignment horizontal="center" vertical="center"/>
    </xf>
    <xf numFmtId="0" fontId="8" fillId="27" borderId="6" xfId="4" applyFont="1" applyFill="1" applyBorder="1" applyAlignment="1">
      <alignment horizontal="center" vertical="center" wrapText="1"/>
    </xf>
    <xf numFmtId="0" fontId="8" fillId="27" borderId="9" xfId="4" applyFont="1" applyFill="1" applyBorder="1" applyAlignment="1">
      <alignment horizontal="center" vertical="center" wrapText="1"/>
    </xf>
    <xf numFmtId="0" fontId="8" fillId="27" borderId="7" xfId="4" applyFont="1" applyFill="1" applyBorder="1" applyAlignment="1">
      <alignment horizontal="center" vertical="center"/>
    </xf>
    <xf numFmtId="0" fontId="8" fillId="27" borderId="8" xfId="4" applyFont="1" applyFill="1" applyBorder="1" applyAlignment="1">
      <alignment horizontal="center" vertical="center"/>
    </xf>
    <xf numFmtId="0" fontId="8" fillId="27" borderId="11" xfId="4" applyFont="1" applyFill="1" applyBorder="1" applyAlignment="1">
      <alignment horizontal="center" vertical="center"/>
    </xf>
    <xf numFmtId="4" fontId="8" fillId="27" borderId="6" xfId="4" applyNumberFormat="1" applyFont="1" applyFill="1" applyBorder="1" applyAlignment="1">
      <alignment horizontal="center" vertical="center"/>
    </xf>
    <xf numFmtId="4" fontId="8" fillId="27" borderId="9" xfId="4" applyNumberFormat="1" applyFont="1" applyFill="1" applyBorder="1" applyAlignment="1">
      <alignment horizontal="center" vertical="center"/>
    </xf>
    <xf numFmtId="4" fontId="8" fillId="27" borderId="6" xfId="1" applyNumberFormat="1" applyFont="1" applyFill="1" applyBorder="1" applyAlignment="1">
      <alignment horizontal="center" vertical="center"/>
    </xf>
    <xf numFmtId="4" fontId="8" fillId="27" borderId="9" xfId="1" applyNumberFormat="1" applyFont="1" applyFill="1" applyBorder="1" applyAlignment="1">
      <alignment horizontal="center" vertical="center"/>
    </xf>
    <xf numFmtId="4" fontId="8" fillId="27" borderId="6" xfId="1" applyNumberFormat="1" applyFont="1" applyFill="1" applyBorder="1" applyAlignment="1">
      <alignment horizontal="center" vertical="center" wrapText="1"/>
    </xf>
    <xf numFmtId="4" fontId="8" fillId="27" borderId="9" xfId="1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left" vertical="center"/>
    </xf>
    <xf numFmtId="4" fontId="34" fillId="27" borderId="6" xfId="1" applyNumberFormat="1" applyFont="1" applyFill="1" applyBorder="1" applyAlignment="1">
      <alignment horizontal="center" vertical="center"/>
    </xf>
    <xf numFmtId="4" fontId="34" fillId="27" borderId="9" xfId="1" applyNumberFormat="1" applyFont="1" applyFill="1" applyBorder="1" applyAlignment="1">
      <alignment horizontal="center" vertical="center"/>
    </xf>
    <xf numFmtId="4" fontId="34" fillId="27" borderId="6" xfId="1" applyNumberFormat="1" applyFont="1" applyFill="1" applyBorder="1" applyAlignment="1">
      <alignment horizontal="center" vertical="center" wrapText="1"/>
    </xf>
    <xf numFmtId="4" fontId="34" fillId="27" borderId="9" xfId="1" applyNumberFormat="1" applyFont="1" applyFill="1" applyBorder="1" applyAlignment="1">
      <alignment horizontal="center" vertical="center" wrapText="1"/>
    </xf>
    <xf numFmtId="0" fontId="8" fillId="26" borderId="2" xfId="4" applyFont="1" applyFill="1" applyBorder="1" applyAlignment="1">
      <alignment horizontal="left" vertical="top" wrapText="1"/>
    </xf>
    <xf numFmtId="0" fontId="8" fillId="26" borderId="0" xfId="4" applyFont="1" applyFill="1" applyBorder="1" applyAlignment="1">
      <alignment horizontal="left" vertical="top" wrapText="1"/>
    </xf>
    <xf numFmtId="0" fontId="8" fillId="26" borderId="3" xfId="4" applyFont="1" applyFill="1" applyBorder="1" applyAlignment="1">
      <alignment horizontal="left" vertical="top" wrapText="1"/>
    </xf>
    <xf numFmtId="0" fontId="8" fillId="26" borderId="2" xfId="0" applyFont="1" applyFill="1" applyBorder="1" applyAlignment="1">
      <alignment horizontal="left" vertical="top" wrapText="1"/>
    </xf>
    <xf numFmtId="0" fontId="8" fillId="26" borderId="0" xfId="0" applyFont="1" applyFill="1" applyBorder="1" applyAlignment="1">
      <alignment horizontal="left" vertical="top" wrapText="1"/>
    </xf>
    <xf numFmtId="4" fontId="8" fillId="26" borderId="2" xfId="4" applyNumberFormat="1" applyFont="1" applyFill="1" applyBorder="1" applyAlignment="1">
      <alignment horizontal="left" vertical="top" wrapText="1"/>
    </xf>
    <xf numFmtId="4" fontId="8" fillId="26" borderId="0" xfId="4" applyNumberFormat="1" applyFont="1" applyFill="1" applyBorder="1" applyAlignment="1">
      <alignment horizontal="left" vertical="top" wrapText="1"/>
    </xf>
    <xf numFmtId="4" fontId="8" fillId="26" borderId="3" xfId="4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2" fontId="30" fillId="0" borderId="20" xfId="0" applyNumberFormat="1" applyFont="1" applyBorder="1" applyAlignment="1">
      <alignment horizontal="center" vertical="center"/>
    </xf>
    <xf numFmtId="2" fontId="30" fillId="0" borderId="21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64" fontId="30" fillId="3" borderId="10" xfId="1" applyFont="1" applyFill="1" applyBorder="1" applyAlignment="1">
      <alignment horizontal="center" vertical="center"/>
    </xf>
    <xf numFmtId="4" fontId="33" fillId="0" borderId="20" xfId="1" applyNumberFormat="1" applyFont="1" applyBorder="1" applyAlignment="1">
      <alignment horizontal="center" vertical="center"/>
    </xf>
    <xf numFmtId="4" fontId="33" fillId="0" borderId="21" xfId="1" applyNumberFormat="1" applyFont="1" applyBorder="1" applyAlignment="1">
      <alignment horizontal="center" vertical="center"/>
    </xf>
    <xf numFmtId="169" fontId="30" fillId="28" borderId="10" xfId="1" applyNumberFormat="1" applyFont="1" applyFill="1" applyBorder="1" applyAlignment="1">
      <alignment horizontal="center" vertical="center"/>
    </xf>
    <xf numFmtId="0" fontId="30" fillId="28" borderId="10" xfId="0" applyFont="1" applyFill="1" applyBorder="1" applyAlignment="1">
      <alignment horizontal="center" vertical="center"/>
    </xf>
    <xf numFmtId="0" fontId="59" fillId="0" borderId="10" xfId="64" applyFont="1" applyBorder="1" applyAlignment="1">
      <alignment horizontal="left"/>
    </xf>
    <xf numFmtId="0" fontId="43" fillId="0" borderId="10" xfId="64" applyFont="1" applyBorder="1" applyAlignment="1">
      <alignment horizontal="left" vertical="top" wrapText="1"/>
    </xf>
    <xf numFmtId="2" fontId="59" fillId="0" borderId="10" xfId="64" applyNumberFormat="1" applyFont="1" applyBorder="1" applyAlignment="1">
      <alignment horizontal="right"/>
    </xf>
    <xf numFmtId="0" fontId="59" fillId="32" borderId="10" xfId="64" applyFont="1" applyFill="1" applyBorder="1" applyAlignment="1">
      <alignment horizontal="left" vertical="center" wrapText="1"/>
    </xf>
    <xf numFmtId="0" fontId="59" fillId="32" borderId="10" xfId="64" applyFont="1" applyFill="1" applyBorder="1" applyAlignment="1">
      <alignment horizontal="center" vertical="center" wrapText="1"/>
    </xf>
    <xf numFmtId="0" fontId="59" fillId="0" borderId="10" xfId="64" applyFont="1" applyBorder="1" applyAlignment="1">
      <alignment horizontal="right"/>
    </xf>
    <xf numFmtId="0" fontId="59" fillId="0" borderId="10" xfId="64" applyFont="1" applyBorder="1" applyAlignment="1">
      <alignment horizontal="center"/>
    </xf>
    <xf numFmtId="0" fontId="43" fillId="0" borderId="10" xfId="64" applyFont="1" applyBorder="1" applyAlignment="1">
      <alignment horizontal="center"/>
    </xf>
    <xf numFmtId="0" fontId="61" fillId="0" borderId="10" xfId="64" applyFont="1" applyBorder="1" applyAlignment="1">
      <alignment horizontal="left" vertical="top" wrapText="1"/>
    </xf>
    <xf numFmtId="0" fontId="39" fillId="26" borderId="6" xfId="0" applyFont="1" applyFill="1" applyBorder="1" applyAlignment="1">
      <alignment horizontal="center" vertical="center"/>
    </xf>
    <xf numFmtId="0" fontId="39" fillId="26" borderId="1" xfId="0" applyFont="1" applyFill="1" applyBorder="1" applyAlignment="1">
      <alignment horizontal="center" vertical="center"/>
    </xf>
    <xf numFmtId="0" fontId="59" fillId="26" borderId="22" xfId="0" applyFont="1" applyFill="1" applyBorder="1" applyAlignment="1">
      <alignment horizontal="left" vertical="center" wrapText="1"/>
    </xf>
    <xf numFmtId="0" fontId="59" fillId="26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59" fillId="26" borderId="22" xfId="0" applyFont="1" applyFill="1" applyBorder="1" applyAlignment="1">
      <alignment horizontal="left" vertical="center"/>
    </xf>
    <xf numFmtId="0" fontId="59" fillId="26" borderId="2" xfId="0" applyFont="1" applyFill="1" applyBorder="1" applyAlignment="1">
      <alignment horizontal="left" vertical="center"/>
    </xf>
    <xf numFmtId="164" fontId="59" fillId="26" borderId="0" xfId="1" applyFont="1" applyFill="1" applyBorder="1" applyAlignment="1">
      <alignment horizontal="center" vertical="center"/>
    </xf>
    <xf numFmtId="2" fontId="59" fillId="26" borderId="22" xfId="0" applyNumberFormat="1" applyFont="1" applyFill="1" applyBorder="1" applyAlignment="1">
      <alignment horizontal="left" vertical="center"/>
    </xf>
    <xf numFmtId="2" fontId="59" fillId="26" borderId="2" xfId="0" applyNumberFormat="1" applyFont="1" applyFill="1" applyBorder="1" applyAlignment="1">
      <alignment horizontal="left" vertical="center"/>
    </xf>
    <xf numFmtId="2" fontId="59" fillId="26" borderId="4" xfId="0" applyNumberFormat="1" applyFont="1" applyFill="1" applyBorder="1" applyAlignment="1">
      <alignment horizontal="center" vertical="center"/>
    </xf>
    <xf numFmtId="2" fontId="59" fillId="26" borderId="5" xfId="0" applyNumberFormat="1" applyFont="1" applyFill="1" applyBorder="1" applyAlignment="1">
      <alignment horizontal="center" vertical="center"/>
    </xf>
    <xf numFmtId="2" fontId="59" fillId="26" borderId="38" xfId="0" applyNumberFormat="1" applyFont="1" applyFill="1" applyBorder="1" applyAlignment="1">
      <alignment horizontal="center" vertical="center"/>
    </xf>
    <xf numFmtId="0" fontId="8" fillId="0" borderId="0" xfId="84" applyFont="1"/>
    <xf numFmtId="10" fontId="51" fillId="31" borderId="1" xfId="85" applyNumberFormat="1" applyFont="1" applyFill="1" applyBorder="1" applyAlignment="1" applyProtection="1">
      <alignment horizontal="center" vertical="center" wrapText="1"/>
    </xf>
    <xf numFmtId="10" fontId="51" fillId="31" borderId="37" xfId="85" applyNumberFormat="1" applyFont="1" applyFill="1" applyBorder="1" applyAlignment="1" applyProtection="1">
      <alignment horizontal="center" vertical="center" wrapText="1"/>
    </xf>
    <xf numFmtId="10" fontId="51" fillId="31" borderId="4" xfId="85" applyNumberFormat="1" applyFont="1" applyFill="1" applyBorder="1" applyAlignment="1" applyProtection="1">
      <alignment horizontal="center" vertical="center" wrapText="1"/>
    </xf>
    <xf numFmtId="10" fontId="51" fillId="31" borderId="38" xfId="85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left"/>
    </xf>
    <xf numFmtId="10" fontId="30" fillId="30" borderId="0" xfId="0" applyNumberFormat="1" applyFont="1" applyFill="1" applyAlignment="1" applyProtection="1">
      <alignment vertical="center" wrapText="1"/>
      <protection locked="0"/>
    </xf>
  </cellXfs>
  <cellStyles count="87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2 2" xfId="84" xr:uid="{57A39BF2-41B8-42F1-A3B9-9D7F24CFE63E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4 4" xfId="86" xr:uid="{435D6B94-A335-48F2-A7E1-33B9A1941F31}"/>
    <cellStyle name="Normal 5" xfId="76" xr:uid="{00000000-0005-0000-0000-000034000000}"/>
    <cellStyle name="Normal 6" xfId="75" xr:uid="{00000000-0005-0000-0000-000035000000}"/>
    <cellStyle name="Normal 7" xfId="81" xr:uid="{00000000-0005-0000-0000-000036000000}"/>
    <cellStyle name="Normal_Replanilhamento T-1 - 18-02-08" xfId="4" xr:uid="{00000000-0005-0000-0000-000037000000}"/>
    <cellStyle name="Note" xfId="47" xr:uid="{00000000-0005-0000-0000-000038000000}"/>
    <cellStyle name="Note 2" xfId="67" xr:uid="{00000000-0005-0000-0000-000039000000}"/>
    <cellStyle name="Output" xfId="48" xr:uid="{00000000-0005-0000-0000-00003A000000}"/>
    <cellStyle name="Percent 2" xfId="49" xr:uid="{00000000-0005-0000-0000-00003B000000}"/>
    <cellStyle name="Percent 2 2" xfId="68" xr:uid="{00000000-0005-0000-0000-00003C000000}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Porcentagem 2 4" xfId="85" xr:uid="{F98635CB-0BC0-4567-820B-210465CB448F}"/>
    <cellStyle name="Separador de milhares 2" xfId="2" xr:uid="{00000000-0005-0000-0000-000043000000}"/>
    <cellStyle name="Separador de milhares 2 2" xfId="63" xr:uid="{00000000-0005-0000-0000-000044000000}"/>
    <cellStyle name="Separador de milhares 2 3" xfId="78" xr:uid="{00000000-0005-0000-0000-000045000000}"/>
    <cellStyle name="Separador de milhares 3" xfId="52" xr:uid="{00000000-0005-0000-0000-000046000000}"/>
    <cellStyle name="Separador de milhares 3 2" xfId="71" xr:uid="{00000000-0005-0000-0000-000047000000}"/>
    <cellStyle name="Separador de milhares 6" xfId="59" xr:uid="{00000000-0005-0000-0000-000048000000}"/>
    <cellStyle name="Separador de milhares 6 2" xfId="73" xr:uid="{00000000-0005-0000-0000-000049000000}"/>
    <cellStyle name="Separador de milhares_Replanilhamento T-1 - 18-02-08" xfId="5" xr:uid="{00000000-0005-0000-0000-00004A000000}"/>
    <cellStyle name="Title" xfId="53" xr:uid="{00000000-0005-0000-0000-00004B000000}"/>
    <cellStyle name="Título 1 1" xfId="54" xr:uid="{00000000-0005-0000-0000-00004C000000}"/>
    <cellStyle name="Título 1 1 1" xfId="55" xr:uid="{00000000-0005-0000-0000-00004D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2">
    <dxf>
      <font>
        <condense val="0"/>
        <extend val="0"/>
        <color indexed="12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66CC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95250</xdr:colOff>
      <xdr:row>35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35</xdr:row>
      <xdr:rowOff>0</xdr:rowOff>
    </xdr:from>
    <xdr:to>
      <xdr:col>1</xdr:col>
      <xdr:colOff>495300</xdr:colOff>
      <xdr:row>35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35</xdr:row>
      <xdr:rowOff>0</xdr:rowOff>
    </xdr:from>
    <xdr:to>
      <xdr:col>1</xdr:col>
      <xdr:colOff>781050</xdr:colOff>
      <xdr:row>35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35</xdr:row>
      <xdr:rowOff>0</xdr:rowOff>
    </xdr:from>
    <xdr:to>
      <xdr:col>1</xdr:col>
      <xdr:colOff>2590800</xdr:colOff>
      <xdr:row>35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36</xdr:row>
      <xdr:rowOff>0</xdr:rowOff>
    </xdr:from>
    <xdr:to>
      <xdr:col>1</xdr:col>
      <xdr:colOff>3733800</xdr:colOff>
      <xdr:row>36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36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34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34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34</xdr:row>
      <xdr:rowOff>23812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35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445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35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4206" y="10727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35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35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445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35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4206" y="9965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53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72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53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or%20Dominicini/Downloads/Modelo%20de%20Detalhamento%20do%20%20BDI%20V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hamento do BDI"/>
      <sheetName val="Auxiliar"/>
    </sheetNames>
    <sheetDataSet>
      <sheetData sheetId="0"/>
      <sheetData sheetId="1">
        <row r="17">
          <cell r="A17" t="str">
            <v>Atende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view="pageBreakPreview" zoomScaleNormal="100" zoomScaleSheetLayoutView="100" zoomScalePageLayoutView="70" workbookViewId="0">
      <selection activeCell="G10" sqref="G10"/>
    </sheetView>
  </sheetViews>
  <sheetFormatPr defaultColWidth="10.7109375" defaultRowHeight="15" customHeight="1" x14ac:dyDescent="0.2"/>
  <cols>
    <col min="1" max="1" width="20.7109375" style="1" customWidth="1"/>
    <col min="2" max="2" width="82.140625" style="1" customWidth="1"/>
    <col min="3" max="3" width="10.7109375" style="1" customWidth="1"/>
    <col min="4" max="4" width="40.7109375" style="1" customWidth="1"/>
    <col min="5" max="16384" width="10.7109375" style="1"/>
  </cols>
  <sheetData>
    <row r="1" spans="1:4" ht="15" customHeight="1" x14ac:dyDescent="0.2">
      <c r="A1" s="267" t="s">
        <v>21</v>
      </c>
      <c r="B1" s="267"/>
      <c r="C1" s="267"/>
      <c r="D1" s="267"/>
    </row>
    <row r="2" spans="1:4" ht="15" customHeight="1" x14ac:dyDescent="0.2">
      <c r="A2" s="268" t="s">
        <v>70</v>
      </c>
      <c r="B2" s="268"/>
      <c r="C2" s="268"/>
      <c r="D2" s="268"/>
    </row>
    <row r="3" spans="1:4" ht="15" customHeight="1" x14ac:dyDescent="0.2">
      <c r="A3" s="268" t="s">
        <v>66</v>
      </c>
      <c r="B3" s="268"/>
      <c r="C3" s="103" t="s">
        <v>217</v>
      </c>
      <c r="D3" s="109"/>
    </row>
    <row r="4" spans="1:4" s="2" customFormat="1" ht="15" customHeight="1" x14ac:dyDescent="0.2">
      <c r="A4" s="268" t="s">
        <v>67</v>
      </c>
      <c r="B4" s="268"/>
      <c r="C4" s="103"/>
      <c r="D4" s="103"/>
    </row>
    <row r="5" spans="1:4" s="108" customFormat="1" ht="15" customHeight="1" x14ac:dyDescent="0.2">
      <c r="A5" s="156"/>
      <c r="B5" s="110"/>
      <c r="C5" s="104"/>
      <c r="D5" s="104"/>
    </row>
    <row r="6" spans="1:4" ht="15" customHeight="1" x14ac:dyDescent="0.2">
      <c r="A6" s="274" t="s">
        <v>0</v>
      </c>
      <c r="B6" s="274" t="s">
        <v>11</v>
      </c>
      <c r="C6" s="278" t="s">
        <v>37</v>
      </c>
      <c r="D6" s="276" t="s">
        <v>28</v>
      </c>
    </row>
    <row r="7" spans="1:4" ht="15" customHeight="1" x14ac:dyDescent="0.2">
      <c r="A7" s="275"/>
      <c r="B7" s="275"/>
      <c r="C7" s="274"/>
      <c r="D7" s="277"/>
    </row>
    <row r="8" spans="1:4" ht="15" customHeight="1" x14ac:dyDescent="0.2">
      <c r="A8" s="270" t="s">
        <v>26</v>
      </c>
      <c r="B8" s="269" t="str">
        <f>'Planilha Orçamentária'!D8</f>
        <v>SERVIÇOS PRELIMINARES</v>
      </c>
      <c r="C8" s="271">
        <f>D8/$C$14</f>
        <v>4.3316512729408389E-2</v>
      </c>
      <c r="D8" s="273">
        <f>'Planilha Orçamentária'!H12</f>
        <v>3706.1499999999996</v>
      </c>
    </row>
    <row r="9" spans="1:4" ht="15" customHeight="1" x14ac:dyDescent="0.2">
      <c r="A9" s="270"/>
      <c r="B9" s="269"/>
      <c r="C9" s="272"/>
      <c r="D9" s="273"/>
    </row>
    <row r="10" spans="1:4" ht="15" customHeight="1" x14ac:dyDescent="0.2">
      <c r="A10" s="270" t="s">
        <v>25</v>
      </c>
      <c r="B10" s="269" t="str">
        <f>'Planilha Orçamentária'!D14</f>
        <v xml:space="preserve">DRENAGEM </v>
      </c>
      <c r="C10" s="271">
        <f t="shared" ref="C10" si="0">D10/$C$14</f>
        <v>0.43173291179555806</v>
      </c>
      <c r="D10" s="273">
        <f>'Planilha Orçamentária'!H19</f>
        <v>36938.959999999999</v>
      </c>
    </row>
    <row r="11" spans="1:4" ht="15" customHeight="1" x14ac:dyDescent="0.2">
      <c r="A11" s="270"/>
      <c r="B11" s="269"/>
      <c r="C11" s="272"/>
      <c r="D11" s="273"/>
    </row>
    <row r="12" spans="1:4" ht="15" customHeight="1" x14ac:dyDescent="0.2">
      <c r="A12" s="270" t="s">
        <v>24</v>
      </c>
      <c r="B12" s="269" t="str">
        <f>'Planilha Orçamentária'!D21</f>
        <v>PAVIMENTAÇÃO</v>
      </c>
      <c r="C12" s="271">
        <f t="shared" ref="C12" si="1">D12/$C$14</f>
        <v>0.52495057547503354</v>
      </c>
      <c r="D12" s="273">
        <f>'Planilha Orçamentária'!H30</f>
        <v>44914.64</v>
      </c>
    </row>
    <row r="13" spans="1:4" ht="15" customHeight="1" x14ac:dyDescent="0.2">
      <c r="A13" s="270"/>
      <c r="B13" s="269"/>
      <c r="C13" s="272"/>
      <c r="D13" s="273"/>
    </row>
    <row r="14" spans="1:4" ht="20.100000000000001" customHeight="1" x14ac:dyDescent="0.2">
      <c r="A14" s="291" t="s">
        <v>19</v>
      </c>
      <c r="B14" s="91" t="s">
        <v>27</v>
      </c>
      <c r="C14" s="293">
        <f>SUM(D8:D13)</f>
        <v>85559.75</v>
      </c>
      <c r="D14" s="293"/>
    </row>
    <row r="15" spans="1:4" ht="20.100000000000001" customHeight="1" x14ac:dyDescent="0.2">
      <c r="A15" s="291"/>
      <c r="B15" s="91" t="s">
        <v>22</v>
      </c>
      <c r="C15" s="294">
        <v>2209.8000000000002</v>
      </c>
      <c r="D15" s="294"/>
    </row>
    <row r="16" spans="1:4" ht="20.100000000000001" customHeight="1" x14ac:dyDescent="0.2">
      <c r="A16" s="291"/>
      <c r="B16" s="91" t="s">
        <v>23</v>
      </c>
      <c r="C16" s="290">
        <f>C14/C15</f>
        <v>38.718322925151597</v>
      </c>
      <c r="D16" s="290"/>
    </row>
    <row r="17" spans="1:4" ht="15" customHeight="1" x14ac:dyDescent="0.2">
      <c r="A17" s="92"/>
      <c r="B17" s="92"/>
      <c r="C17" s="145"/>
      <c r="D17" s="92"/>
    </row>
    <row r="18" spans="1:4" ht="15" customHeight="1" x14ac:dyDescent="0.2">
      <c r="A18" s="141"/>
      <c r="B18" s="141"/>
      <c r="C18" s="141"/>
      <c r="D18" s="148"/>
    </row>
    <row r="19" spans="1:4" ht="15" customHeight="1" x14ac:dyDescent="0.2">
      <c r="A19" s="92"/>
      <c r="B19" s="92"/>
      <c r="C19" s="92"/>
      <c r="D19" s="141"/>
    </row>
    <row r="20" spans="1:4" ht="15" customHeight="1" x14ac:dyDescent="0.2">
      <c r="A20" s="292" t="s">
        <v>64</v>
      </c>
      <c r="B20" s="288"/>
      <c r="C20" s="288"/>
      <c r="D20" s="289"/>
    </row>
    <row r="21" spans="1:4" ht="15" customHeight="1" x14ac:dyDescent="0.2">
      <c r="A21" s="279" t="s">
        <v>65</v>
      </c>
      <c r="B21" s="280"/>
      <c r="C21" s="280"/>
      <c r="D21" s="281"/>
    </row>
    <row r="22" spans="1:4" ht="15" customHeight="1" x14ac:dyDescent="0.2">
      <c r="A22" s="282"/>
      <c r="B22" s="283"/>
      <c r="C22" s="283"/>
      <c r="D22" s="284"/>
    </row>
    <row r="23" spans="1:4" ht="15" customHeight="1" x14ac:dyDescent="0.2">
      <c r="A23" s="144"/>
      <c r="B23" s="146"/>
      <c r="C23" s="144"/>
      <c r="D23" s="147"/>
    </row>
    <row r="24" spans="1:4" ht="15" customHeight="1" x14ac:dyDescent="0.2">
      <c r="A24" s="144"/>
      <c r="B24" s="146"/>
      <c r="C24" s="144"/>
      <c r="D24" s="147"/>
    </row>
    <row r="25" spans="1:4" ht="15" customHeight="1" x14ac:dyDescent="0.2">
      <c r="A25" s="282"/>
      <c r="B25" s="285"/>
      <c r="C25" s="283"/>
      <c r="D25" s="286"/>
    </row>
    <row r="26" spans="1:4" ht="15" customHeight="1" x14ac:dyDescent="0.2">
      <c r="A26" s="287"/>
      <c r="B26" s="288"/>
      <c r="C26" s="288"/>
      <c r="D26" s="289"/>
    </row>
    <row r="27" spans="1:4" ht="15" customHeight="1" x14ac:dyDescent="0.2">
      <c r="A27" s="149"/>
      <c r="B27" s="146"/>
      <c r="C27" s="146"/>
      <c r="D27" s="142"/>
    </row>
    <row r="28" spans="1:4" ht="15" customHeight="1" x14ac:dyDescent="0.2">
      <c r="A28" s="143"/>
      <c r="B28" s="150"/>
      <c r="C28" s="150"/>
      <c r="D28" s="140"/>
    </row>
    <row r="29" spans="1:4" ht="15" customHeight="1" x14ac:dyDescent="0.2">
      <c r="A29" s="140"/>
      <c r="C29" s="140"/>
    </row>
  </sheetData>
  <mergeCells count="29">
    <mergeCell ref="A12:A13"/>
    <mergeCell ref="C14:D14"/>
    <mergeCell ref="C15:D15"/>
    <mergeCell ref="B12:B13"/>
    <mergeCell ref="C12:C13"/>
    <mergeCell ref="D12:D13"/>
    <mergeCell ref="A21:D21"/>
    <mergeCell ref="A22:D22"/>
    <mergeCell ref="A25:D25"/>
    <mergeCell ref="A26:D26"/>
    <mergeCell ref="C16:D16"/>
    <mergeCell ref="A14:A16"/>
    <mergeCell ref="A20:D20"/>
    <mergeCell ref="A1:D1"/>
    <mergeCell ref="A3:B3"/>
    <mergeCell ref="B10:B11"/>
    <mergeCell ref="A8:A9"/>
    <mergeCell ref="B8:B9"/>
    <mergeCell ref="A10:A11"/>
    <mergeCell ref="A2:D2"/>
    <mergeCell ref="C10:C11"/>
    <mergeCell ref="D8:D9"/>
    <mergeCell ref="D10:D11"/>
    <mergeCell ref="A6:A7"/>
    <mergeCell ref="B6:B7"/>
    <mergeCell ref="D6:D7"/>
    <mergeCell ref="C6:C7"/>
    <mergeCell ref="C8:C9"/>
    <mergeCell ref="A4:B4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tabSelected="1" view="pageBreakPreview" topLeftCell="A7" zoomScaleNormal="85" zoomScaleSheetLayoutView="100" workbookViewId="0">
      <selection activeCell="J5" sqref="J5"/>
    </sheetView>
  </sheetViews>
  <sheetFormatPr defaultColWidth="10.7109375" defaultRowHeight="15" customHeight="1" x14ac:dyDescent="0.2"/>
  <cols>
    <col min="1" max="1" width="8.7109375" style="5" customWidth="1"/>
    <col min="2" max="2" width="11" style="5" bestFit="1" customWidth="1"/>
    <col min="3" max="3" width="8.7109375" style="5" customWidth="1"/>
    <col min="4" max="4" width="70.7109375" style="9" customWidth="1"/>
    <col min="5" max="5" width="8.140625" style="5" bestFit="1" customWidth="1"/>
    <col min="6" max="6" width="15.42578125" style="5" customWidth="1"/>
    <col min="7" max="7" width="15.28515625" style="100" bestFit="1" customWidth="1"/>
    <col min="8" max="8" width="17.140625" style="10" customWidth="1"/>
    <col min="9" max="9" width="14.7109375" style="5" customWidth="1"/>
    <col min="10" max="16384" width="10.7109375" style="5"/>
  </cols>
  <sheetData>
    <row r="1" spans="1:10" s="3" customFormat="1" ht="15" customHeight="1" x14ac:dyDescent="0.2">
      <c r="A1" s="311" t="s">
        <v>18</v>
      </c>
      <c r="B1" s="311"/>
      <c r="C1" s="311"/>
      <c r="D1" s="311"/>
      <c r="E1" s="311"/>
      <c r="F1" s="311"/>
      <c r="G1" s="311"/>
      <c r="H1" s="312"/>
    </row>
    <row r="2" spans="1:10" s="3" customFormat="1" ht="15" customHeight="1" x14ac:dyDescent="0.2">
      <c r="A2" s="313" t="s">
        <v>69</v>
      </c>
      <c r="B2" s="313"/>
      <c r="C2" s="313"/>
      <c r="D2" s="313"/>
      <c r="E2" s="313"/>
      <c r="F2" s="313"/>
      <c r="G2" s="309" t="s">
        <v>218</v>
      </c>
      <c r="H2" s="310"/>
      <c r="I2" s="139"/>
    </row>
    <row r="3" spans="1:10" s="3" customFormat="1" ht="15" customHeight="1" x14ac:dyDescent="0.2">
      <c r="A3" s="313" t="s">
        <v>66</v>
      </c>
      <c r="B3" s="313"/>
      <c r="C3" s="313"/>
      <c r="D3" s="313"/>
      <c r="E3" s="315" t="s">
        <v>143</v>
      </c>
      <c r="F3" s="315"/>
      <c r="G3" s="138" t="s">
        <v>51</v>
      </c>
      <c r="H3" s="262" t="s">
        <v>135</v>
      </c>
    </row>
    <row r="4" spans="1:10" s="3" customFormat="1" ht="15" customHeight="1" x14ac:dyDescent="0.2">
      <c r="A4" s="314" t="s">
        <v>59</v>
      </c>
      <c r="B4" s="314"/>
      <c r="C4" s="314"/>
      <c r="D4" s="314"/>
      <c r="E4" s="308"/>
      <c r="F4" s="308"/>
      <c r="G4" s="137"/>
      <c r="H4" s="262" t="s">
        <v>53</v>
      </c>
    </row>
    <row r="5" spans="1:10" s="3" customFormat="1" ht="15" customHeight="1" x14ac:dyDescent="0.2">
      <c r="A5" s="154"/>
      <c r="B5" s="154"/>
      <c r="C5" s="263"/>
      <c r="D5" s="264"/>
      <c r="E5" s="297" t="s">
        <v>60</v>
      </c>
      <c r="F5" s="297"/>
      <c r="G5" s="297"/>
      <c r="H5" s="298"/>
      <c r="I5" s="105"/>
      <c r="J5" s="105"/>
    </row>
    <row r="6" spans="1:10" s="4" customFormat="1" ht="15" customHeight="1" x14ac:dyDescent="0.2">
      <c r="A6" s="302" t="s">
        <v>0</v>
      </c>
      <c r="B6" s="302" t="s">
        <v>1</v>
      </c>
      <c r="C6" s="302" t="s">
        <v>2</v>
      </c>
      <c r="D6" s="303" t="s">
        <v>3</v>
      </c>
      <c r="E6" s="304" t="s">
        <v>29</v>
      </c>
      <c r="F6" s="304" t="s">
        <v>9</v>
      </c>
      <c r="G6" s="302" t="s">
        <v>31</v>
      </c>
      <c r="H6" s="302"/>
    </row>
    <row r="7" spans="1:10" s="4" customFormat="1" ht="15" customHeight="1" x14ac:dyDescent="0.2">
      <c r="A7" s="302"/>
      <c r="B7" s="302"/>
      <c r="C7" s="302"/>
      <c r="D7" s="303"/>
      <c r="E7" s="304"/>
      <c r="F7" s="304"/>
      <c r="G7" s="93" t="s">
        <v>30</v>
      </c>
      <c r="H7" s="11" t="s">
        <v>8</v>
      </c>
    </row>
    <row r="8" spans="1:10" s="4" customFormat="1" ht="15" customHeight="1" x14ac:dyDescent="0.2">
      <c r="A8" s="29" t="s">
        <v>118</v>
      </c>
      <c r="B8" s="30"/>
      <c r="C8" s="30"/>
      <c r="D8" s="31" t="s">
        <v>46</v>
      </c>
      <c r="E8" s="30"/>
      <c r="F8" s="30"/>
      <c r="G8" s="94"/>
      <c r="H8" s="32"/>
    </row>
    <row r="9" spans="1:10" s="15" customFormat="1" ht="12.75" x14ac:dyDescent="0.2">
      <c r="A9" s="113" t="s">
        <v>119</v>
      </c>
      <c r="B9" s="114">
        <v>20305</v>
      </c>
      <c r="C9" s="113" t="s">
        <v>48</v>
      </c>
      <c r="D9" t="s">
        <v>56</v>
      </c>
      <c r="E9" s="113" t="s">
        <v>5</v>
      </c>
      <c r="F9" s="115">
        <v>8</v>
      </c>
      <c r="G9" s="132">
        <v>239.91</v>
      </c>
      <c r="H9" s="102">
        <f>TRUNC(G9*F9,2)</f>
        <v>1919.28</v>
      </c>
    </row>
    <row r="10" spans="1:10" s="15" customFormat="1" ht="38.25" x14ac:dyDescent="0.2">
      <c r="A10" s="113" t="s">
        <v>120</v>
      </c>
      <c r="B10" s="114">
        <v>20356</v>
      </c>
      <c r="C10" s="113" t="s">
        <v>48</v>
      </c>
      <c r="D10" s="136" t="s">
        <v>54</v>
      </c>
      <c r="E10" s="113" t="s">
        <v>55</v>
      </c>
      <c r="F10" s="115">
        <v>2</v>
      </c>
      <c r="G10" s="155">
        <v>527.21</v>
      </c>
      <c r="H10" s="102">
        <f>TRUNC(G10*F10,2)</f>
        <v>1054.42</v>
      </c>
    </row>
    <row r="11" spans="1:10" s="15" customFormat="1" ht="12.75" x14ac:dyDescent="0.2">
      <c r="A11" s="113" t="s">
        <v>121</v>
      </c>
      <c r="B11" s="266" t="s">
        <v>63</v>
      </c>
      <c r="C11" s="113" t="s">
        <v>50</v>
      </c>
      <c r="D11" s="265" t="s">
        <v>61</v>
      </c>
      <c r="E11" s="113" t="s">
        <v>5</v>
      </c>
      <c r="F11" s="115">
        <v>508.65</v>
      </c>
      <c r="G11" s="151">
        <v>1.44</v>
      </c>
      <c r="H11" s="102">
        <f>TRUNC(G11*F11,2)</f>
        <v>732.45</v>
      </c>
    </row>
    <row r="12" spans="1:10" s="4" customFormat="1" ht="15" customHeight="1" x14ac:dyDescent="0.2">
      <c r="A12" s="28"/>
      <c r="B12" s="28"/>
      <c r="C12" s="28"/>
      <c r="D12" s="14" t="s">
        <v>38</v>
      </c>
      <c r="E12" s="28"/>
      <c r="F12" s="7"/>
      <c r="G12" s="95"/>
      <c r="H12" s="99">
        <f>SUM(H9:H11)</f>
        <v>3706.1499999999996</v>
      </c>
    </row>
    <row r="13" spans="1:10" s="6" customFormat="1" ht="12.75" x14ac:dyDescent="0.2">
      <c r="A13" s="295"/>
      <c r="B13" s="307"/>
      <c r="C13" s="307"/>
      <c r="D13" s="307"/>
      <c r="E13" s="307"/>
      <c r="F13" s="307"/>
      <c r="G13" s="307"/>
      <c r="H13" s="296"/>
    </row>
    <row r="14" spans="1:10" s="4" customFormat="1" ht="15" customHeight="1" x14ac:dyDescent="0.2">
      <c r="A14" s="29" t="s">
        <v>122</v>
      </c>
      <c r="B14" s="30"/>
      <c r="C14" s="30"/>
      <c r="D14" s="31" t="s">
        <v>45</v>
      </c>
      <c r="E14" s="30"/>
      <c r="F14" s="33" t="s">
        <v>6</v>
      </c>
      <c r="G14" s="96"/>
      <c r="H14" s="101"/>
    </row>
    <row r="15" spans="1:10" s="4" customFormat="1" ht="12.75" x14ac:dyDescent="0.2">
      <c r="A15" s="218" t="s">
        <v>123</v>
      </c>
      <c r="B15" s="295" t="s">
        <v>145</v>
      </c>
      <c r="C15" s="296"/>
      <c r="D15" s="220" t="s">
        <v>216</v>
      </c>
      <c r="E15" s="13" t="s">
        <v>4</v>
      </c>
      <c r="F15" s="8">
        <v>4</v>
      </c>
      <c r="G15" s="217">
        <f>Composição!B35</f>
        <v>1752.6302949999999</v>
      </c>
      <c r="H15" s="217">
        <f>TRUNC(G15*F15,2)</f>
        <v>7010.52</v>
      </c>
    </row>
    <row r="16" spans="1:10" s="4" customFormat="1" ht="12.75" customHeight="1" x14ac:dyDescent="0.2">
      <c r="A16" s="218" t="s">
        <v>124</v>
      </c>
      <c r="B16" s="295" t="s">
        <v>177</v>
      </c>
      <c r="C16" s="296"/>
      <c r="D16" s="220" t="s">
        <v>139</v>
      </c>
      <c r="E16" s="13" t="s">
        <v>4</v>
      </c>
      <c r="F16" s="8">
        <v>8</v>
      </c>
      <c r="G16" s="217">
        <f>Composição!B60</f>
        <v>661.54945199999997</v>
      </c>
      <c r="H16" s="217">
        <f>TRUNC(G16*F16,2)</f>
        <v>5292.39</v>
      </c>
    </row>
    <row r="17" spans="1:8" s="4" customFormat="1" ht="25.5" x14ac:dyDescent="0.2">
      <c r="A17" s="218" t="s">
        <v>125</v>
      </c>
      <c r="B17" s="295" t="s">
        <v>179</v>
      </c>
      <c r="C17" s="296"/>
      <c r="D17" s="258" t="s">
        <v>196</v>
      </c>
      <c r="E17" s="13" t="s">
        <v>47</v>
      </c>
      <c r="F17" s="8">
        <v>17.239999999999998</v>
      </c>
      <c r="G17" s="217">
        <f>Composição!B85</f>
        <v>156.06210199999998</v>
      </c>
      <c r="H17" s="217">
        <f>TRUNC(G17*F17,2)</f>
        <v>2690.51</v>
      </c>
    </row>
    <row r="18" spans="1:8" s="16" customFormat="1" ht="25.5" x14ac:dyDescent="0.2">
      <c r="A18" s="218" t="s">
        <v>126</v>
      </c>
      <c r="B18" s="295" t="s">
        <v>180</v>
      </c>
      <c r="C18" s="296"/>
      <c r="D18" s="258" t="s">
        <v>195</v>
      </c>
      <c r="E18" s="13" t="s">
        <v>47</v>
      </c>
      <c r="F18" s="8">
        <v>61.38</v>
      </c>
      <c r="G18" s="217">
        <f>Composição!B110</f>
        <v>357.535821</v>
      </c>
      <c r="H18" s="217">
        <f>TRUNC(G18*F18,2)</f>
        <v>21945.54</v>
      </c>
    </row>
    <row r="19" spans="1:8" s="4" customFormat="1" ht="15" customHeight="1" x14ac:dyDescent="0.2">
      <c r="A19" s="218"/>
      <c r="B19" s="28"/>
      <c r="C19" s="28"/>
      <c r="D19" s="14" t="s">
        <v>39</v>
      </c>
      <c r="E19" s="28"/>
      <c r="F19" s="7"/>
      <c r="G19" s="95"/>
      <c r="H19" s="99">
        <f>SUM(H15:H18)</f>
        <v>36938.959999999999</v>
      </c>
    </row>
    <row r="20" spans="1:8" ht="15" customHeight="1" x14ac:dyDescent="0.2">
      <c r="A20" s="295"/>
      <c r="B20" s="305"/>
      <c r="C20" s="305"/>
      <c r="D20" s="305"/>
      <c r="E20" s="305"/>
      <c r="F20" s="305"/>
      <c r="G20" s="305"/>
      <c r="H20" s="306"/>
    </row>
    <row r="21" spans="1:8" s="4" customFormat="1" ht="15" customHeight="1" x14ac:dyDescent="0.2">
      <c r="A21" s="29" t="s">
        <v>127</v>
      </c>
      <c r="B21" s="30"/>
      <c r="C21" s="30"/>
      <c r="D21" s="31" t="s">
        <v>44</v>
      </c>
      <c r="E21" s="30"/>
      <c r="F21" s="33"/>
      <c r="G21" s="96"/>
      <c r="H21" s="101"/>
    </row>
    <row r="22" spans="1:8" s="16" customFormat="1" ht="12.75" x14ac:dyDescent="0.2">
      <c r="A22" s="113" t="s">
        <v>128</v>
      </c>
      <c r="B22" s="134">
        <v>100576</v>
      </c>
      <c r="C22" s="113" t="s">
        <v>50</v>
      </c>
      <c r="D22" s="133" t="s">
        <v>58</v>
      </c>
      <c r="E22" s="13" t="s">
        <v>5</v>
      </c>
      <c r="F22" s="8">
        <v>508.65</v>
      </c>
      <c r="G22" s="135">
        <v>1.89</v>
      </c>
      <c r="H22" s="97">
        <f>TRUNC(G22*F22,2)</f>
        <v>961.34</v>
      </c>
    </row>
    <row r="23" spans="1:8" s="16" customFormat="1" ht="38.25" x14ac:dyDescent="0.2">
      <c r="A23" s="113" t="s">
        <v>129</v>
      </c>
      <c r="B23" s="152">
        <v>200206</v>
      </c>
      <c r="C23" s="152" t="s">
        <v>48</v>
      </c>
      <c r="D23" s="131" t="s">
        <v>57</v>
      </c>
      <c r="E23" s="13" t="s">
        <v>5</v>
      </c>
      <c r="F23" s="8">
        <v>389.57</v>
      </c>
      <c r="G23" s="112">
        <v>72.12</v>
      </c>
      <c r="H23" s="97">
        <f>TRUNC(G23*F23,2)</f>
        <v>28095.78</v>
      </c>
    </row>
    <row r="24" spans="1:8" s="16" customFormat="1" ht="24.75" customHeight="1" x14ac:dyDescent="0.2">
      <c r="A24" s="113" t="s">
        <v>130</v>
      </c>
      <c r="B24" s="111">
        <v>200202</v>
      </c>
      <c r="C24" s="111" t="s">
        <v>48</v>
      </c>
      <c r="D24" s="116" t="s">
        <v>49</v>
      </c>
      <c r="E24" s="13" t="s">
        <v>47</v>
      </c>
      <c r="F24" s="8">
        <v>136.16999999999999</v>
      </c>
      <c r="G24" s="112">
        <v>52.02</v>
      </c>
      <c r="H24" s="97">
        <f t="shared" ref="H24:H29" si="0">TRUNC(G24*F24,2)</f>
        <v>7083.56</v>
      </c>
    </row>
    <row r="25" spans="1:8" s="16" customFormat="1" ht="38.25" x14ac:dyDescent="0.2">
      <c r="A25" s="113" t="s">
        <v>131</v>
      </c>
      <c r="B25" s="111">
        <v>200237</v>
      </c>
      <c r="C25" s="111" t="s">
        <v>48</v>
      </c>
      <c r="D25" s="116" t="s">
        <v>62</v>
      </c>
      <c r="E25" s="13" t="s">
        <v>5</v>
      </c>
      <c r="F25" s="8">
        <v>56.79</v>
      </c>
      <c r="G25" s="112">
        <v>63.62</v>
      </c>
      <c r="H25" s="97">
        <f t="shared" si="0"/>
        <v>3612.97</v>
      </c>
    </row>
    <row r="26" spans="1:8" s="16" customFormat="1" ht="25.5" x14ac:dyDescent="0.2">
      <c r="A26" s="113" t="s">
        <v>132</v>
      </c>
      <c r="B26" s="111">
        <v>40231</v>
      </c>
      <c r="C26" s="111" t="s">
        <v>48</v>
      </c>
      <c r="D26" s="178" t="s">
        <v>77</v>
      </c>
      <c r="E26" s="13" t="s">
        <v>78</v>
      </c>
      <c r="F26" s="8">
        <v>1.1200000000000001</v>
      </c>
      <c r="G26" s="112">
        <v>537.98</v>
      </c>
      <c r="H26" s="97">
        <f t="shared" si="0"/>
        <v>602.53</v>
      </c>
    </row>
    <row r="27" spans="1:8" s="16" customFormat="1" ht="25.5" x14ac:dyDescent="0.2">
      <c r="A27" s="113" t="s">
        <v>133</v>
      </c>
      <c r="B27" s="177">
        <v>40238</v>
      </c>
      <c r="C27" s="111" t="s">
        <v>48</v>
      </c>
      <c r="D27" s="176" t="s">
        <v>140</v>
      </c>
      <c r="E27" s="8" t="s">
        <v>5</v>
      </c>
      <c r="F27" s="8">
        <v>9.4</v>
      </c>
      <c r="G27" s="112">
        <v>75.98</v>
      </c>
      <c r="H27" s="97">
        <f t="shared" si="0"/>
        <v>714.21</v>
      </c>
    </row>
    <row r="28" spans="1:8" s="16" customFormat="1" ht="38.25" x14ac:dyDescent="0.2">
      <c r="A28" s="113" t="s">
        <v>134</v>
      </c>
      <c r="B28" s="111">
        <v>200253</v>
      </c>
      <c r="C28" s="111" t="s">
        <v>48</v>
      </c>
      <c r="D28" s="178" t="s">
        <v>76</v>
      </c>
      <c r="E28" s="13" t="s">
        <v>5</v>
      </c>
      <c r="F28" s="8">
        <v>15.84</v>
      </c>
      <c r="G28" s="112">
        <v>64.47</v>
      </c>
      <c r="H28" s="97">
        <f t="shared" si="0"/>
        <v>1021.2</v>
      </c>
    </row>
    <row r="29" spans="1:8" s="16" customFormat="1" ht="26.25" customHeight="1" x14ac:dyDescent="0.2">
      <c r="A29" s="113" t="s">
        <v>141</v>
      </c>
      <c r="B29" s="177">
        <v>200209</v>
      </c>
      <c r="C29" s="111" t="s">
        <v>48</v>
      </c>
      <c r="D29" s="176" t="s">
        <v>79</v>
      </c>
      <c r="E29" s="8" t="s">
        <v>5</v>
      </c>
      <c r="F29" s="8">
        <v>21.55</v>
      </c>
      <c r="G29" s="112">
        <v>131</v>
      </c>
      <c r="H29" s="97">
        <f t="shared" si="0"/>
        <v>2823.05</v>
      </c>
    </row>
    <row r="30" spans="1:8" s="4" customFormat="1" ht="15" customHeight="1" x14ac:dyDescent="0.2">
      <c r="A30" s="28"/>
      <c r="B30" s="28"/>
      <c r="C30" s="28"/>
      <c r="D30" s="14" t="s">
        <v>43</v>
      </c>
      <c r="E30" s="28"/>
      <c r="F30" s="7"/>
      <c r="G30" s="95"/>
      <c r="H30" s="99">
        <f>SUM(H22:H29)</f>
        <v>44914.64</v>
      </c>
    </row>
    <row r="31" spans="1:8" s="4" customFormat="1" ht="15" customHeight="1" x14ac:dyDescent="0.2">
      <c r="A31" s="299"/>
      <c r="B31" s="300"/>
      <c r="C31" s="300"/>
      <c r="D31" s="300"/>
      <c r="E31" s="300"/>
      <c r="F31" s="300"/>
      <c r="G31" s="300"/>
      <c r="H31" s="301"/>
    </row>
    <row r="32" spans="1:8" s="4" customFormat="1" ht="20.100000000000001" customHeight="1" x14ac:dyDescent="0.2">
      <c r="A32" s="299" t="s">
        <v>7</v>
      </c>
      <c r="B32" s="300"/>
      <c r="C32" s="300"/>
      <c r="D32" s="300"/>
      <c r="E32" s="300"/>
      <c r="F32" s="300"/>
      <c r="G32" s="301"/>
      <c r="H32" s="98">
        <f>SUM(H30,H19,H12)</f>
        <v>85559.75</v>
      </c>
    </row>
    <row r="36" spans="1:8" ht="15" customHeight="1" x14ac:dyDescent="0.2">
      <c r="A36" s="15"/>
    </row>
    <row r="38" spans="1:8" ht="15" customHeight="1" x14ac:dyDescent="0.2">
      <c r="A38" s="16" t="s">
        <v>6</v>
      </c>
      <c r="B38" s="15"/>
      <c r="C38" s="15"/>
      <c r="D38" s="17"/>
      <c r="E38" s="15"/>
      <c r="F38" s="15"/>
      <c r="H38" s="5"/>
    </row>
    <row r="39" spans="1:8" ht="12.75" x14ac:dyDescent="0.2"/>
  </sheetData>
  <mergeCells count="23">
    <mergeCell ref="E4:F4"/>
    <mergeCell ref="G2:H2"/>
    <mergeCell ref="A1:H1"/>
    <mergeCell ref="A2:F2"/>
    <mergeCell ref="A3:D3"/>
    <mergeCell ref="A4:D4"/>
    <mergeCell ref="E3:F3"/>
    <mergeCell ref="B18:C18"/>
    <mergeCell ref="E5:H5"/>
    <mergeCell ref="A32:G32"/>
    <mergeCell ref="A6:A7"/>
    <mergeCell ref="B6:B7"/>
    <mergeCell ref="C6:C7"/>
    <mergeCell ref="D6:D7"/>
    <mergeCell ref="E6:E7"/>
    <mergeCell ref="F6:F7"/>
    <mergeCell ref="G6:H6"/>
    <mergeCell ref="A31:H31"/>
    <mergeCell ref="A20:H20"/>
    <mergeCell ref="A13:H13"/>
    <mergeCell ref="B15:C15"/>
    <mergeCell ref="B16:C16"/>
    <mergeCell ref="B17:C17"/>
  </mergeCells>
  <phoneticPr fontId="41" type="noConversion"/>
  <printOptions horizontalCentered="1" gridLines="1"/>
  <pageMargins left="0.39370078740157483" right="0.39370078740157483" top="0.78740157480314965" bottom="0.59055118110236227" header="0" footer="0"/>
  <pageSetup paperSize="9" scale="81" orientation="landscape" r:id="rId1"/>
  <headerFooter alignWithMargins="0">
    <oddHeader>&amp;C&amp;G</oddHeader>
    <oddFooter>&amp;C&amp;"Arial,Negrito"Carla Demoner Malta&amp;"Arial,Normal"
&amp;"Arial,Itálico"&amp;8Arquiteta e Urbanista - CAU 201567-6</oddFooter>
  </headerFooter>
  <rowBreaks count="1" manualBreakCount="1">
    <brk id="1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5"/>
  <sheetViews>
    <sheetView showGridLines="0" view="pageBreakPreview" zoomScaleNormal="80" zoomScaleSheetLayoutView="100" workbookViewId="0">
      <selection activeCell="S6" sqref="S6"/>
    </sheetView>
  </sheetViews>
  <sheetFormatPr defaultColWidth="10.7109375" defaultRowHeight="15" customHeight="1" x14ac:dyDescent="0.2"/>
  <cols>
    <col min="1" max="1" width="8.7109375" style="34" customWidth="1"/>
    <col min="2" max="2" width="85.7109375" style="88" customWidth="1"/>
    <col min="3" max="3" width="6.7109375" style="89" customWidth="1"/>
    <col min="4" max="4" width="1.7109375" style="41" customWidth="1"/>
    <col min="5" max="5" width="6.7109375" style="90" customWidth="1"/>
    <col min="6" max="6" width="6.7109375" style="89" customWidth="1"/>
    <col min="7" max="7" width="1.7109375" style="41" customWidth="1"/>
    <col min="8" max="8" width="6.7109375" style="90" customWidth="1"/>
    <col min="9" max="9" width="10.7109375" style="41" customWidth="1"/>
    <col min="10" max="10" width="13.85546875" style="41" customWidth="1"/>
    <col min="11" max="12" width="12.140625" style="41" customWidth="1"/>
    <col min="13" max="15" width="10.7109375" style="41" customWidth="1"/>
    <col min="16" max="16" width="11.5703125" style="41" bestFit="1" customWidth="1"/>
    <col min="17" max="17" width="10.7109375" style="41" customWidth="1"/>
    <col min="18" max="16384" width="10.7109375" style="34"/>
  </cols>
  <sheetData>
    <row r="1" spans="1:17" ht="15" customHeight="1" x14ac:dyDescent="0.2">
      <c r="A1" s="317" t="s">
        <v>20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2"/>
    </row>
    <row r="2" spans="1:17" ht="15" customHeight="1" x14ac:dyDescent="0.2">
      <c r="A2" s="333" t="s">
        <v>69</v>
      </c>
      <c r="B2" s="313"/>
      <c r="C2" s="313"/>
      <c r="D2" s="313"/>
      <c r="E2" s="313"/>
      <c r="F2" s="313"/>
      <c r="G2" s="313"/>
      <c r="H2" s="313"/>
      <c r="I2" s="38"/>
      <c r="J2" s="38"/>
      <c r="K2" s="38"/>
      <c r="L2" s="38"/>
      <c r="M2" s="38"/>
      <c r="N2" s="38"/>
      <c r="O2" s="38"/>
      <c r="P2" s="39"/>
      <c r="Q2" s="39"/>
    </row>
    <row r="3" spans="1:17" ht="15" customHeight="1" x14ac:dyDescent="0.2">
      <c r="A3" s="333" t="s">
        <v>68</v>
      </c>
      <c r="B3" s="313"/>
      <c r="C3" s="35"/>
      <c r="D3" s="36"/>
      <c r="E3" s="37"/>
      <c r="F3" s="35"/>
      <c r="G3" s="36"/>
      <c r="H3" s="37"/>
      <c r="I3" s="38"/>
      <c r="J3" s="38"/>
      <c r="K3" s="38"/>
      <c r="L3" s="38"/>
      <c r="M3" s="38"/>
      <c r="N3" s="318" t="s">
        <v>217</v>
      </c>
      <c r="O3" s="318"/>
      <c r="P3" s="318"/>
      <c r="Q3" s="319"/>
    </row>
    <row r="4" spans="1:17" s="41" customFormat="1" ht="15" customHeight="1" x14ac:dyDescent="0.2">
      <c r="A4" s="341" t="s">
        <v>67</v>
      </c>
      <c r="B4" s="342"/>
      <c r="C4" s="35"/>
      <c r="D4" s="36"/>
      <c r="E4" s="40"/>
      <c r="F4" s="35"/>
      <c r="G4" s="36"/>
      <c r="H4" s="37"/>
      <c r="I4" s="38"/>
      <c r="J4" s="38"/>
      <c r="K4" s="38"/>
      <c r="L4" s="38"/>
      <c r="M4" s="38"/>
      <c r="N4" s="38"/>
      <c r="O4" s="38"/>
      <c r="P4" s="39"/>
      <c r="Q4" s="39"/>
    </row>
    <row r="5" spans="1:17" s="42" customFormat="1" ht="23.25" customHeight="1" x14ac:dyDescent="0.2">
      <c r="A5" s="320" t="s">
        <v>1</v>
      </c>
      <c r="B5" s="322" t="s">
        <v>3</v>
      </c>
      <c r="C5" s="324" t="s">
        <v>32</v>
      </c>
      <c r="D5" s="325"/>
      <c r="E5" s="325"/>
      <c r="F5" s="325"/>
      <c r="G5" s="325"/>
      <c r="H5" s="326"/>
      <c r="I5" s="327" t="s">
        <v>52</v>
      </c>
      <c r="J5" s="334" t="s">
        <v>9</v>
      </c>
      <c r="K5" s="336" t="s">
        <v>41</v>
      </c>
      <c r="L5" s="331" t="s">
        <v>35</v>
      </c>
      <c r="M5" s="331" t="s">
        <v>42</v>
      </c>
      <c r="N5" s="331" t="s">
        <v>36</v>
      </c>
      <c r="O5" s="331" t="s">
        <v>40</v>
      </c>
      <c r="P5" s="329" t="s">
        <v>8</v>
      </c>
      <c r="Q5" s="327" t="s">
        <v>29</v>
      </c>
    </row>
    <row r="6" spans="1:17" s="42" customFormat="1" ht="23.25" customHeight="1" x14ac:dyDescent="0.2">
      <c r="A6" s="321"/>
      <c r="B6" s="323"/>
      <c r="C6" s="324" t="s">
        <v>33</v>
      </c>
      <c r="D6" s="325"/>
      <c r="E6" s="326"/>
      <c r="F6" s="324" t="s">
        <v>34</v>
      </c>
      <c r="G6" s="325"/>
      <c r="H6" s="326"/>
      <c r="I6" s="328"/>
      <c r="J6" s="335"/>
      <c r="K6" s="337"/>
      <c r="L6" s="332"/>
      <c r="M6" s="332"/>
      <c r="N6" s="332"/>
      <c r="O6" s="332"/>
      <c r="P6" s="330"/>
      <c r="Q6" s="328"/>
    </row>
    <row r="7" spans="1:17" s="55" customFormat="1" ht="15" customHeight="1" x14ac:dyDescent="0.2">
      <c r="A7" s="43">
        <v>1</v>
      </c>
      <c r="B7" s="44" t="str">
        <f>'Planilha Orçamentária'!D8</f>
        <v>SERVIÇOS PRELIMINARES</v>
      </c>
      <c r="C7" s="45"/>
      <c r="D7" s="46"/>
      <c r="E7" s="47"/>
      <c r="F7" s="45"/>
      <c r="G7" s="48"/>
      <c r="H7" s="47"/>
      <c r="I7" s="49"/>
      <c r="J7" s="50"/>
      <c r="K7" s="51"/>
      <c r="L7" s="50"/>
      <c r="M7" s="52"/>
      <c r="N7" s="50"/>
      <c r="O7" s="52"/>
      <c r="P7" s="53"/>
      <c r="Q7" s="85"/>
    </row>
    <row r="8" spans="1:17" s="42" customFormat="1" ht="15" customHeight="1" x14ac:dyDescent="0.2">
      <c r="A8" s="56" t="s">
        <v>119</v>
      </c>
      <c r="B8" s="338" t="str">
        <f>'Planilha Orçamentária'!D9</f>
        <v>Placa de obra nas dimensões de 2.0 x 4.0 m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40"/>
      <c r="Q8" s="66"/>
    </row>
    <row r="9" spans="1:17" s="42" customFormat="1" ht="15" customHeight="1" x14ac:dyDescent="0.2">
      <c r="A9" s="56"/>
      <c r="B9" s="57"/>
      <c r="C9" s="58"/>
      <c r="D9" s="59"/>
      <c r="E9" s="60"/>
      <c r="F9" s="58"/>
      <c r="G9" s="61"/>
      <c r="H9" s="60"/>
      <c r="I9" s="62"/>
      <c r="J9" s="63"/>
      <c r="K9" s="64">
        <v>4</v>
      </c>
      <c r="L9" s="63">
        <v>2</v>
      </c>
      <c r="M9" s="63"/>
      <c r="N9" s="63">
        <f>L9*K9</f>
        <v>8</v>
      </c>
      <c r="O9" s="63"/>
      <c r="P9" s="65">
        <f>N9</f>
        <v>8</v>
      </c>
      <c r="Q9" s="66"/>
    </row>
    <row r="10" spans="1:17" s="42" customFormat="1" ht="15" customHeight="1" x14ac:dyDescent="0.2">
      <c r="A10" s="56"/>
      <c r="B10" s="67" t="s">
        <v>9</v>
      </c>
      <c r="C10" s="68"/>
      <c r="D10" s="69"/>
      <c r="E10" s="70"/>
      <c r="F10" s="68"/>
      <c r="G10" s="71"/>
      <c r="H10" s="70"/>
      <c r="I10" s="72"/>
      <c r="J10" s="72"/>
      <c r="K10" s="73"/>
      <c r="L10" s="73"/>
      <c r="M10" s="73"/>
      <c r="N10" s="73"/>
      <c r="O10" s="73"/>
      <c r="P10" s="74">
        <f>P9</f>
        <v>8</v>
      </c>
      <c r="Q10" s="75" t="s">
        <v>5</v>
      </c>
    </row>
    <row r="11" spans="1:17" s="42" customFormat="1" ht="15" customHeight="1" x14ac:dyDescent="0.2">
      <c r="A11" s="56"/>
      <c r="B11" s="78"/>
      <c r="C11" s="79"/>
      <c r="D11" s="80"/>
      <c r="E11" s="81"/>
      <c r="F11" s="79"/>
      <c r="G11" s="82"/>
      <c r="H11" s="81"/>
      <c r="I11" s="62"/>
      <c r="J11" s="62"/>
      <c r="K11" s="83"/>
      <c r="L11" s="83"/>
      <c r="M11" s="83"/>
      <c r="N11" s="83"/>
      <c r="O11" s="83"/>
      <c r="P11" s="84"/>
      <c r="Q11" s="85"/>
    </row>
    <row r="12" spans="1:17" s="42" customFormat="1" ht="15" customHeight="1" x14ac:dyDescent="0.2">
      <c r="A12" s="56" t="s">
        <v>120</v>
      </c>
      <c r="B12" s="338" t="str">
        <f>'Planilha Orçamentária'!D10</f>
        <v>Aluguel mensal container para almoxarifado, incl. porta, 2 janelas, 1 pt iluminação, Isolamento térmico (teto), piso em comp. Naval pintado, cert. NR18, incl. laudo descontaminação.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  <c r="Q12" s="85"/>
    </row>
    <row r="13" spans="1:17" s="42" customFormat="1" ht="15" customHeight="1" x14ac:dyDescent="0.2">
      <c r="A13" s="56"/>
      <c r="B13" s="78"/>
      <c r="C13" s="79"/>
      <c r="D13" s="80"/>
      <c r="E13" s="81"/>
      <c r="F13" s="79"/>
      <c r="G13" s="82"/>
      <c r="H13" s="81"/>
      <c r="I13" s="62"/>
      <c r="J13" s="62">
        <v>2</v>
      </c>
      <c r="K13" s="83"/>
      <c r="L13" s="83"/>
      <c r="M13" s="83"/>
      <c r="N13" s="83"/>
      <c r="O13" s="83"/>
      <c r="P13" s="65">
        <f>J13</f>
        <v>2</v>
      </c>
      <c r="Q13" s="85"/>
    </row>
    <row r="14" spans="1:17" s="42" customFormat="1" ht="15" customHeight="1" x14ac:dyDescent="0.2">
      <c r="A14" s="56"/>
      <c r="B14" s="67" t="s">
        <v>9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2">
        <f>P13</f>
        <v>2</v>
      </c>
      <c r="Q14" s="75" t="s">
        <v>55</v>
      </c>
    </row>
    <row r="15" spans="1:17" s="42" customFormat="1" ht="15" customHeight="1" x14ac:dyDescent="0.2">
      <c r="A15" s="56"/>
      <c r="B15" s="78"/>
      <c r="C15" s="79"/>
      <c r="D15" s="80"/>
      <c r="E15" s="81"/>
      <c r="F15" s="79"/>
      <c r="G15" s="82"/>
      <c r="H15" s="81"/>
      <c r="I15" s="62"/>
      <c r="J15" s="62"/>
      <c r="K15" s="83"/>
      <c r="L15" s="83"/>
      <c r="M15" s="83"/>
      <c r="N15" s="83"/>
      <c r="O15" s="83"/>
      <c r="P15" s="84"/>
      <c r="Q15" s="85"/>
    </row>
    <row r="16" spans="1:17" s="42" customFormat="1" ht="15" customHeight="1" x14ac:dyDescent="0.2">
      <c r="A16" s="56" t="s">
        <v>121</v>
      </c>
      <c r="B16" s="338" t="str">
        <f>'Planilha Orçamentária'!D11</f>
        <v>Capina e limpeza manual do terreno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40"/>
      <c r="Q16" s="85"/>
    </row>
    <row r="17" spans="1:17" s="42" customFormat="1" ht="15" customHeight="1" x14ac:dyDescent="0.2">
      <c r="A17" s="56"/>
      <c r="B17" s="117" t="s">
        <v>71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3">
        <v>508.65</v>
      </c>
      <c r="O17" s="125"/>
      <c r="P17" s="163">
        <f>N17</f>
        <v>508.65</v>
      </c>
      <c r="Q17" s="85"/>
    </row>
    <row r="18" spans="1:17" s="42" customFormat="1" ht="15" customHeight="1" x14ac:dyDescent="0.2">
      <c r="A18" s="56"/>
      <c r="B18" s="67" t="s">
        <v>9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4">
        <f>P17</f>
        <v>508.65</v>
      </c>
      <c r="Q18" s="160" t="s">
        <v>5</v>
      </c>
    </row>
    <row r="19" spans="1:17" s="42" customFormat="1" ht="15" customHeight="1" x14ac:dyDescent="0.2">
      <c r="A19" s="56"/>
      <c r="B19" s="78"/>
      <c r="C19" s="79"/>
      <c r="D19" s="80"/>
      <c r="E19" s="81"/>
      <c r="F19" s="79"/>
      <c r="G19" s="82"/>
      <c r="H19" s="81"/>
      <c r="I19" s="62"/>
      <c r="J19" s="62"/>
      <c r="K19" s="83"/>
      <c r="L19" s="83"/>
      <c r="M19" s="83"/>
      <c r="N19" s="83"/>
      <c r="O19" s="83"/>
      <c r="P19" s="84"/>
      <c r="Q19" s="85"/>
    </row>
    <row r="20" spans="1:17" s="42" customFormat="1" ht="15" customHeight="1" x14ac:dyDescent="0.2">
      <c r="A20" s="107">
        <v>2</v>
      </c>
      <c r="B20" s="77" t="str">
        <f>'Planilha Orçamentária'!D14</f>
        <v xml:space="preserve">DRENAGEM </v>
      </c>
      <c r="C20" s="58"/>
      <c r="D20" s="59"/>
      <c r="E20" s="60"/>
      <c r="F20" s="58"/>
      <c r="G20" s="61"/>
      <c r="H20" s="60"/>
      <c r="I20" s="62"/>
      <c r="J20" s="63"/>
      <c r="K20" s="64"/>
      <c r="L20" s="63"/>
      <c r="M20" s="63"/>
      <c r="N20" s="63"/>
      <c r="O20" s="63"/>
      <c r="P20" s="65"/>
      <c r="Q20" s="66"/>
    </row>
    <row r="21" spans="1:17" s="54" customFormat="1" ht="15" customHeight="1" x14ac:dyDescent="0.2">
      <c r="A21" s="56" t="s">
        <v>123</v>
      </c>
      <c r="B21" s="338" t="str">
        <f>'Planilha Orçamentária'!D15</f>
        <v xml:space="preserve">Poço de visita para BSTC diâm. 0,60 m em blocos de concreto, em Vias Urbanas 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158"/>
    </row>
    <row r="22" spans="1:17" s="127" customFormat="1" ht="15" customHeight="1" x14ac:dyDescent="0.2">
      <c r="A22" s="124"/>
      <c r="B22" s="117"/>
      <c r="C22" s="125"/>
      <c r="D22" s="125"/>
      <c r="E22" s="125"/>
      <c r="F22" s="125"/>
      <c r="G22" s="125"/>
      <c r="H22" s="125"/>
      <c r="I22" s="125"/>
      <c r="J22" s="122">
        <v>4</v>
      </c>
      <c r="K22" s="122"/>
      <c r="L22" s="122"/>
      <c r="M22" s="122"/>
      <c r="N22" s="128"/>
      <c r="O22" s="128"/>
      <c r="P22" s="129">
        <f>J22</f>
        <v>4</v>
      </c>
      <c r="Q22" s="126"/>
    </row>
    <row r="23" spans="1:17" s="42" customFormat="1" ht="15" customHeight="1" x14ac:dyDescent="0.2">
      <c r="A23" s="56"/>
      <c r="B23" s="67" t="s">
        <v>9</v>
      </c>
      <c r="C23" s="68"/>
      <c r="D23" s="69"/>
      <c r="E23" s="70"/>
      <c r="F23" s="68"/>
      <c r="G23" s="71"/>
      <c r="H23" s="70"/>
      <c r="I23" s="72"/>
      <c r="J23" s="72"/>
      <c r="K23" s="73"/>
      <c r="L23" s="73"/>
      <c r="M23" s="73"/>
      <c r="N23" s="73"/>
      <c r="O23" s="73"/>
      <c r="P23" s="74">
        <f>SUM(P22:P22)</f>
        <v>4</v>
      </c>
      <c r="Q23" s="75" t="s">
        <v>4</v>
      </c>
    </row>
    <row r="24" spans="1:17" s="42" customFormat="1" ht="15" customHeight="1" x14ac:dyDescent="0.2">
      <c r="A24" s="56"/>
      <c r="B24" s="57"/>
      <c r="C24" s="58"/>
      <c r="D24" s="59"/>
      <c r="E24" s="60"/>
      <c r="F24" s="58"/>
      <c r="G24" s="61"/>
      <c r="H24" s="60"/>
      <c r="I24" s="62"/>
      <c r="J24" s="63"/>
      <c r="K24" s="64"/>
      <c r="L24" s="63"/>
      <c r="M24" s="63"/>
      <c r="N24" s="63"/>
      <c r="O24" s="63"/>
      <c r="P24" s="65"/>
      <c r="Q24" s="66"/>
    </row>
    <row r="25" spans="1:17" s="42" customFormat="1" ht="15" customHeight="1" x14ac:dyDescent="0.2">
      <c r="A25" s="56" t="s">
        <v>124</v>
      </c>
      <c r="B25" s="343" t="str">
        <f>'Planilha Orçamentária'!D16</f>
        <v xml:space="preserve">Caixa ralo de elementos pré-moldados em concreto (tudo incluído) </v>
      </c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66"/>
    </row>
    <row r="26" spans="1:17" s="42" customFormat="1" ht="15" customHeight="1" x14ac:dyDescent="0.2">
      <c r="A26" s="56"/>
      <c r="B26" s="117"/>
      <c r="C26" s="125"/>
      <c r="D26" s="125"/>
      <c r="E26" s="125"/>
      <c r="F26" s="125"/>
      <c r="G26" s="125"/>
      <c r="H26" s="125"/>
      <c r="I26" s="125"/>
      <c r="J26" s="118">
        <v>8</v>
      </c>
      <c r="K26" s="122"/>
      <c r="L26" s="122"/>
      <c r="M26" s="122"/>
      <c r="N26" s="128"/>
      <c r="O26" s="128"/>
      <c r="P26" s="129">
        <f>J26</f>
        <v>8</v>
      </c>
      <c r="Q26" s="66"/>
    </row>
    <row r="27" spans="1:17" s="42" customFormat="1" ht="15" customHeight="1" x14ac:dyDescent="0.2">
      <c r="A27" s="56"/>
      <c r="B27" s="67" t="s">
        <v>9</v>
      </c>
      <c r="C27" s="68"/>
      <c r="D27" s="69"/>
      <c r="E27" s="70"/>
      <c r="F27" s="68"/>
      <c r="G27" s="71"/>
      <c r="H27" s="70"/>
      <c r="I27" s="72"/>
      <c r="J27" s="72"/>
      <c r="K27" s="73"/>
      <c r="L27" s="73"/>
      <c r="M27" s="73"/>
      <c r="N27" s="73"/>
      <c r="O27" s="73"/>
      <c r="P27" s="74">
        <f>SUM(P26:P26)</f>
        <v>8</v>
      </c>
      <c r="Q27" s="75" t="s">
        <v>4</v>
      </c>
    </row>
    <row r="28" spans="1:17" s="42" customFormat="1" ht="15" customHeight="1" x14ac:dyDescent="0.2">
      <c r="A28" s="56"/>
      <c r="B28" s="78"/>
      <c r="C28" s="79"/>
      <c r="D28" s="80"/>
      <c r="E28" s="81"/>
      <c r="F28" s="79"/>
      <c r="G28" s="82"/>
      <c r="H28" s="81"/>
      <c r="I28" s="62"/>
      <c r="J28" s="62"/>
      <c r="K28" s="83"/>
      <c r="L28" s="83"/>
      <c r="M28" s="83"/>
      <c r="N28" s="83"/>
      <c r="O28" s="83"/>
      <c r="P28" s="84"/>
      <c r="Q28" s="85"/>
    </row>
    <row r="29" spans="1:17" s="42" customFormat="1" ht="15" customHeight="1" x14ac:dyDescent="0.2">
      <c r="A29" s="56" t="s">
        <v>125</v>
      </c>
      <c r="B29" s="343" t="str">
        <f>'Planilha Orçamentária'!D17</f>
        <v>Corpo BSTC (greide) diâmetro 0,30 m CA-1 MF inclusive escavação, reaterro e transporte do tubo</v>
      </c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40"/>
      <c r="Q29" s="66"/>
    </row>
    <row r="30" spans="1:17" s="42" customFormat="1" ht="15" customHeight="1" x14ac:dyDescent="0.2">
      <c r="A30" s="56"/>
      <c r="B30" s="117"/>
      <c r="C30" s="125"/>
      <c r="D30" s="125"/>
      <c r="E30" s="125"/>
      <c r="F30" s="125"/>
      <c r="G30" s="125"/>
      <c r="H30" s="125"/>
      <c r="I30" s="125"/>
      <c r="J30" s="118"/>
      <c r="K30" s="122">
        <v>17.239999999999998</v>
      </c>
      <c r="L30" s="122"/>
      <c r="M30" s="122"/>
      <c r="N30" s="128"/>
      <c r="O30" s="128"/>
      <c r="P30" s="129">
        <f>K30</f>
        <v>17.239999999999998</v>
      </c>
      <c r="Q30" s="66"/>
    </row>
    <row r="31" spans="1:17" s="42" customFormat="1" ht="15" customHeight="1" x14ac:dyDescent="0.2">
      <c r="A31" s="56"/>
      <c r="B31" s="67" t="s">
        <v>9</v>
      </c>
      <c r="C31" s="68"/>
      <c r="D31" s="69"/>
      <c r="E31" s="70"/>
      <c r="F31" s="68"/>
      <c r="G31" s="71"/>
      <c r="H31" s="70"/>
      <c r="I31" s="72"/>
      <c r="J31" s="72"/>
      <c r="K31" s="73"/>
      <c r="L31" s="73"/>
      <c r="M31" s="73"/>
      <c r="N31" s="73"/>
      <c r="O31" s="73"/>
      <c r="P31" s="74">
        <f>SUM(P30:P30)</f>
        <v>17.239999999999998</v>
      </c>
      <c r="Q31" s="75" t="s">
        <v>47</v>
      </c>
    </row>
    <row r="32" spans="1:17" s="42" customFormat="1" ht="15" customHeight="1" x14ac:dyDescent="0.2">
      <c r="A32" s="56"/>
      <c r="B32" s="78"/>
      <c r="C32" s="79"/>
      <c r="D32" s="80"/>
      <c r="E32" s="81"/>
      <c r="F32" s="79"/>
      <c r="G32" s="82"/>
      <c r="H32" s="81"/>
      <c r="I32" s="62"/>
      <c r="J32" s="62"/>
      <c r="K32" s="83"/>
      <c r="L32" s="83"/>
      <c r="M32" s="83"/>
      <c r="N32" s="83"/>
      <c r="O32" s="83"/>
      <c r="P32" s="84"/>
      <c r="Q32" s="85"/>
    </row>
    <row r="33" spans="1:17" s="42" customFormat="1" ht="15.75" customHeight="1" x14ac:dyDescent="0.2">
      <c r="A33" s="56" t="s">
        <v>126</v>
      </c>
      <c r="B33" s="343" t="str">
        <f>'Planilha Orçamentária'!D18</f>
        <v>Corpo BSTC (greide) diâmetro 0,60 m CA-1 MF inclusive escavação, reaterro e transporte do tubo</v>
      </c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40"/>
      <c r="Q33" s="66"/>
    </row>
    <row r="34" spans="1:17" s="42" customFormat="1" ht="15.75" customHeight="1" x14ac:dyDescent="0.2">
      <c r="A34" s="56"/>
      <c r="B34" s="117"/>
      <c r="C34" s="125"/>
      <c r="D34" s="125"/>
      <c r="E34" s="125"/>
      <c r="F34" s="125"/>
      <c r="G34" s="125"/>
      <c r="H34" s="125"/>
      <c r="I34" s="125"/>
      <c r="J34" s="118"/>
      <c r="K34" s="122">
        <v>61.38</v>
      </c>
      <c r="L34" s="122"/>
      <c r="M34" s="122"/>
      <c r="N34" s="128"/>
      <c r="O34" s="128"/>
      <c r="P34" s="129">
        <f>K34</f>
        <v>61.38</v>
      </c>
      <c r="Q34" s="66"/>
    </row>
    <row r="35" spans="1:17" s="42" customFormat="1" ht="15" customHeight="1" x14ac:dyDescent="0.2">
      <c r="A35" s="56"/>
      <c r="B35" s="67" t="s">
        <v>9</v>
      </c>
      <c r="C35" s="68"/>
      <c r="D35" s="69"/>
      <c r="E35" s="70"/>
      <c r="F35" s="68"/>
      <c r="G35" s="71"/>
      <c r="H35" s="70"/>
      <c r="I35" s="72"/>
      <c r="J35" s="72"/>
      <c r="K35" s="73"/>
      <c r="L35" s="73"/>
      <c r="M35" s="73"/>
      <c r="N35" s="73"/>
      <c r="O35" s="73"/>
      <c r="P35" s="74">
        <f>SUM(P34:P34)</f>
        <v>61.38</v>
      </c>
      <c r="Q35" s="75" t="s">
        <v>47</v>
      </c>
    </row>
    <row r="36" spans="1:17" s="54" customFormat="1" ht="15" customHeight="1" x14ac:dyDescent="0.2">
      <c r="A36" s="56"/>
      <c r="B36" s="78"/>
      <c r="C36" s="79"/>
      <c r="D36" s="80"/>
      <c r="E36" s="81"/>
      <c r="F36" s="79"/>
      <c r="G36" s="82"/>
      <c r="H36" s="81"/>
      <c r="I36" s="62"/>
      <c r="J36" s="62"/>
      <c r="K36" s="83"/>
      <c r="L36" s="83"/>
      <c r="M36" s="83"/>
      <c r="N36" s="83"/>
      <c r="O36" s="83"/>
      <c r="P36" s="84"/>
      <c r="Q36" s="85"/>
    </row>
    <row r="37" spans="1:17" s="42" customFormat="1" ht="15" customHeight="1" x14ac:dyDescent="0.2">
      <c r="A37" s="106">
        <v>3</v>
      </c>
      <c r="B37" s="44" t="str">
        <f>'Planilha Orçamentária'!D21</f>
        <v>PAVIMENTAÇÃO</v>
      </c>
      <c r="C37" s="45"/>
      <c r="D37" s="46"/>
      <c r="E37" s="47"/>
      <c r="F37" s="45"/>
      <c r="G37" s="48"/>
      <c r="H37" s="47"/>
      <c r="I37" s="49"/>
      <c r="J37" s="50"/>
      <c r="K37" s="51"/>
      <c r="L37" s="50"/>
      <c r="M37" s="52"/>
      <c r="N37" s="50"/>
      <c r="O37" s="52"/>
      <c r="P37" s="53"/>
      <c r="Q37" s="85"/>
    </row>
    <row r="38" spans="1:17" s="42" customFormat="1" ht="15" customHeight="1" x14ac:dyDescent="0.2">
      <c r="A38" s="56" t="s">
        <v>128</v>
      </c>
      <c r="B38" s="343" t="str">
        <f>'Planilha Orçamentária'!D22</f>
        <v>Regularização e compactação de sub-leito de solo predominantemente argiloso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5"/>
      <c r="Q38" s="66"/>
    </row>
    <row r="39" spans="1:17" s="42" customFormat="1" ht="15" customHeight="1" x14ac:dyDescent="0.2">
      <c r="A39" s="56"/>
      <c r="B39" s="57" t="s">
        <v>71</v>
      </c>
      <c r="C39" s="120"/>
      <c r="D39" s="120"/>
      <c r="E39" s="120"/>
      <c r="F39" s="120"/>
      <c r="G39" s="120"/>
      <c r="H39" s="120"/>
      <c r="I39" s="120"/>
      <c r="J39" s="118"/>
      <c r="K39" s="122"/>
      <c r="L39" s="122"/>
      <c r="M39" s="122"/>
      <c r="N39" s="122">
        <v>508.65</v>
      </c>
      <c r="O39" s="122"/>
      <c r="P39" s="121">
        <f>N39</f>
        <v>508.65</v>
      </c>
      <c r="Q39" s="66"/>
    </row>
    <row r="40" spans="1:17" s="76" customFormat="1" ht="15" customHeight="1" x14ac:dyDescent="0.2">
      <c r="A40" s="56"/>
      <c r="B40" s="67" t="s">
        <v>9</v>
      </c>
      <c r="C40" s="68"/>
      <c r="D40" s="69"/>
      <c r="E40" s="70"/>
      <c r="F40" s="68"/>
      <c r="G40" s="71"/>
      <c r="H40" s="70"/>
      <c r="I40" s="72"/>
      <c r="J40" s="72"/>
      <c r="K40" s="73"/>
      <c r="L40" s="73"/>
      <c r="M40" s="73"/>
      <c r="N40" s="73"/>
      <c r="O40" s="73"/>
      <c r="P40" s="74">
        <f>SUM(P39:P39)</f>
        <v>508.65</v>
      </c>
      <c r="Q40" s="75" t="s">
        <v>5</v>
      </c>
    </row>
    <row r="41" spans="1:17" s="76" customFormat="1" ht="15" customHeight="1" x14ac:dyDescent="0.2">
      <c r="A41" s="56"/>
      <c r="B41" s="78"/>
      <c r="C41" s="79"/>
      <c r="D41" s="80"/>
      <c r="E41" s="81"/>
      <c r="F41" s="79"/>
      <c r="G41" s="82"/>
      <c r="H41" s="81"/>
      <c r="I41" s="62"/>
      <c r="J41" s="63"/>
      <c r="K41" s="86"/>
      <c r="L41" s="63"/>
      <c r="M41" s="87"/>
      <c r="N41" s="63"/>
      <c r="O41" s="87"/>
      <c r="P41" s="84"/>
      <c r="Q41" s="85"/>
    </row>
    <row r="42" spans="1:17" s="76" customFormat="1" ht="15" customHeight="1" x14ac:dyDescent="0.2">
      <c r="A42" s="56" t="s">
        <v>129</v>
      </c>
      <c r="B42" s="338" t="str">
        <f>'Planilha Orçamentária'!D23</f>
        <v>Blocos pré-moldados de concreto tipo pavi-s ou equivalente, espessura de 8 cm e resistência a compressão mínima de 35MPa, assentados sobre colchão de pó de pedra na espessura de 10 cm</v>
      </c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40"/>
      <c r="Q42" s="66"/>
    </row>
    <row r="43" spans="1:17" s="76" customFormat="1" ht="15" customHeight="1" x14ac:dyDescent="0.2">
      <c r="A43" s="56"/>
      <c r="B43" s="57" t="s">
        <v>72</v>
      </c>
      <c r="C43" s="120"/>
      <c r="D43" s="120"/>
      <c r="E43" s="120"/>
      <c r="F43" s="120"/>
      <c r="G43" s="120"/>
      <c r="H43" s="120"/>
      <c r="I43" s="120"/>
      <c r="J43" s="118"/>
      <c r="K43" s="120"/>
      <c r="L43" s="120"/>
      <c r="M43" s="120"/>
      <c r="N43" s="122">
        <v>32.479999999999997</v>
      </c>
      <c r="O43" s="120"/>
      <c r="P43" s="119">
        <f>N43</f>
        <v>32.479999999999997</v>
      </c>
      <c r="Q43" s="66"/>
    </row>
    <row r="44" spans="1:17" s="76" customFormat="1" ht="15" customHeight="1" x14ac:dyDescent="0.2">
      <c r="A44" s="175"/>
      <c r="B44" s="57" t="s">
        <v>73</v>
      </c>
      <c r="C44" s="153"/>
      <c r="D44" s="153"/>
      <c r="E44" s="153"/>
      <c r="F44" s="153"/>
      <c r="G44" s="153"/>
      <c r="H44" s="153"/>
      <c r="I44" s="153"/>
      <c r="J44" s="118"/>
      <c r="K44" s="153"/>
      <c r="L44" s="153"/>
      <c r="M44" s="153"/>
      <c r="N44" s="123">
        <v>212.84</v>
      </c>
      <c r="O44" s="153"/>
      <c r="P44" s="119">
        <f t="shared" ref="P44:P46" si="0">N44</f>
        <v>212.84</v>
      </c>
      <c r="Q44" s="66"/>
    </row>
    <row r="45" spans="1:17" s="76" customFormat="1" ht="15" customHeight="1" x14ac:dyDescent="0.2">
      <c r="A45" s="175"/>
      <c r="B45" s="57" t="s">
        <v>74</v>
      </c>
      <c r="C45" s="153"/>
      <c r="D45" s="153"/>
      <c r="E45" s="153"/>
      <c r="F45" s="153"/>
      <c r="G45" s="153"/>
      <c r="H45" s="153"/>
      <c r="I45" s="153"/>
      <c r="J45" s="118"/>
      <c r="K45" s="153"/>
      <c r="L45" s="153"/>
      <c r="M45" s="153"/>
      <c r="N45" s="123">
        <v>126.52</v>
      </c>
      <c r="O45" s="153"/>
      <c r="P45" s="119">
        <f t="shared" si="0"/>
        <v>126.52</v>
      </c>
      <c r="Q45" s="66"/>
    </row>
    <row r="46" spans="1:17" s="76" customFormat="1" ht="15" customHeight="1" x14ac:dyDescent="0.2">
      <c r="A46" s="175"/>
      <c r="B46" s="57" t="s">
        <v>75</v>
      </c>
      <c r="C46" s="153"/>
      <c r="D46" s="153"/>
      <c r="E46" s="153"/>
      <c r="F46" s="153"/>
      <c r="G46" s="153"/>
      <c r="H46" s="153"/>
      <c r="I46" s="153"/>
      <c r="J46" s="118"/>
      <c r="K46" s="153"/>
      <c r="L46" s="153"/>
      <c r="M46" s="153"/>
      <c r="N46" s="123">
        <v>17.73</v>
      </c>
      <c r="O46" s="153"/>
      <c r="P46" s="119">
        <f t="shared" si="0"/>
        <v>17.73</v>
      </c>
      <c r="Q46" s="66"/>
    </row>
    <row r="47" spans="1:17" ht="15" customHeight="1" x14ac:dyDescent="0.2">
      <c r="B47" s="67" t="s">
        <v>9</v>
      </c>
      <c r="C47" s="68"/>
      <c r="D47" s="69"/>
      <c r="E47" s="70"/>
      <c r="F47" s="68"/>
      <c r="G47" s="71"/>
      <c r="H47" s="70"/>
      <c r="I47" s="72"/>
      <c r="J47" s="72"/>
      <c r="K47" s="73"/>
      <c r="L47" s="73"/>
      <c r="M47" s="73"/>
      <c r="N47" s="73"/>
      <c r="O47" s="73"/>
      <c r="P47" s="74">
        <f>SUM(P43:P46)</f>
        <v>389.57</v>
      </c>
      <c r="Q47" s="75" t="s">
        <v>5</v>
      </c>
    </row>
    <row r="48" spans="1:17" ht="15" customHeight="1" x14ac:dyDescent="0.2">
      <c r="Q48" s="159"/>
    </row>
    <row r="49" spans="1:17" ht="12.75" x14ac:dyDescent="0.2">
      <c r="A49" s="56" t="s">
        <v>130</v>
      </c>
      <c r="B49" s="338" t="str">
        <f>'Planilha Orçamentária'!D24</f>
        <v>Meio-fio de concreto pré-moldado com dimensões de 15x12x30x100 cm , rejuntados com argamassa de cimento e areia no traço 1:3</v>
      </c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40"/>
      <c r="Q49" s="66"/>
    </row>
    <row r="50" spans="1:17" ht="15" customHeight="1" x14ac:dyDescent="0.2">
      <c r="A50" s="56"/>
      <c r="B50" s="57" t="s">
        <v>136</v>
      </c>
      <c r="C50" s="130"/>
      <c r="D50" s="130"/>
      <c r="E50" s="130"/>
      <c r="F50" s="130"/>
      <c r="G50" s="130"/>
      <c r="H50" s="130"/>
      <c r="I50" s="130"/>
      <c r="J50" s="118"/>
      <c r="K50" s="122">
        <v>35.19</v>
      </c>
      <c r="L50" s="130"/>
      <c r="M50" s="130"/>
      <c r="N50" s="130"/>
      <c r="O50" s="130"/>
      <c r="P50" s="119">
        <f>K50</f>
        <v>35.19</v>
      </c>
      <c r="Q50" s="66"/>
    </row>
    <row r="51" spans="1:17" ht="15" customHeight="1" x14ac:dyDescent="0.2">
      <c r="A51" s="175"/>
      <c r="B51" s="57" t="s">
        <v>137</v>
      </c>
      <c r="C51" s="179"/>
      <c r="D51" s="179"/>
      <c r="E51" s="179"/>
      <c r="F51" s="179"/>
      <c r="G51" s="179"/>
      <c r="H51" s="179"/>
      <c r="I51" s="179"/>
      <c r="J51" s="118"/>
      <c r="K51" s="122">
        <v>96.98</v>
      </c>
      <c r="L51" s="179"/>
      <c r="M51" s="179"/>
      <c r="N51" s="179"/>
      <c r="O51" s="179"/>
      <c r="P51" s="119">
        <f t="shared" ref="P51:P52" si="1">K51</f>
        <v>96.98</v>
      </c>
      <c r="Q51" s="66"/>
    </row>
    <row r="52" spans="1:17" ht="15" customHeight="1" x14ac:dyDescent="0.2">
      <c r="A52" s="175"/>
      <c r="B52" s="57" t="s">
        <v>138</v>
      </c>
      <c r="C52" s="179"/>
      <c r="D52" s="179"/>
      <c r="E52" s="179"/>
      <c r="F52" s="179"/>
      <c r="G52" s="179"/>
      <c r="H52" s="179"/>
      <c r="I52" s="179"/>
      <c r="J52" s="118"/>
      <c r="K52" s="122">
        <v>4</v>
      </c>
      <c r="L52" s="179"/>
      <c r="M52" s="179"/>
      <c r="N52" s="179"/>
      <c r="O52" s="179"/>
      <c r="P52" s="119">
        <f t="shared" si="1"/>
        <v>4</v>
      </c>
      <c r="Q52" s="66"/>
    </row>
    <row r="53" spans="1:17" ht="15" customHeight="1" x14ac:dyDescent="0.2">
      <c r="B53" s="67" t="s">
        <v>9</v>
      </c>
      <c r="C53" s="68"/>
      <c r="D53" s="69"/>
      <c r="E53" s="70"/>
      <c r="F53" s="68"/>
      <c r="G53" s="71"/>
      <c r="H53" s="70"/>
      <c r="I53" s="72"/>
      <c r="J53" s="72"/>
      <c r="K53" s="73"/>
      <c r="L53" s="73"/>
      <c r="M53" s="73"/>
      <c r="N53" s="73"/>
      <c r="O53" s="73"/>
      <c r="P53" s="74">
        <f>SUM(P50:P52)</f>
        <v>136.17000000000002</v>
      </c>
      <c r="Q53" s="75" t="s">
        <v>47</v>
      </c>
    </row>
    <row r="54" spans="1:17" ht="15" customHeight="1" x14ac:dyDescent="0.2">
      <c r="Q54" s="159"/>
    </row>
    <row r="55" spans="1:17" ht="15" customHeight="1" x14ac:dyDescent="0.2">
      <c r="A55" s="165" t="s">
        <v>131</v>
      </c>
      <c r="B55" s="316" t="str">
        <f>'Planilha Orçamentária'!D25</f>
        <v>Blocos pré-moldados de concreto tipo pavi-s ou equivalente, espessura de 6 cm e resistência a compressão mínima de 35MPa, assentados sobre colchão de pó de pedra na espessura de 10 cm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166"/>
    </row>
    <row r="56" spans="1:17" ht="15" customHeight="1" x14ac:dyDescent="0.2">
      <c r="B56" s="174" t="s">
        <v>80</v>
      </c>
      <c r="N56" s="41">
        <v>56.79</v>
      </c>
      <c r="P56" s="41">
        <f>N56</f>
        <v>56.79</v>
      </c>
      <c r="Q56" s="172"/>
    </row>
    <row r="57" spans="1:17" ht="15" customHeight="1" x14ac:dyDescent="0.2">
      <c r="B57" s="167" t="s">
        <v>9</v>
      </c>
      <c r="C57" s="168"/>
      <c r="D57" s="169"/>
      <c r="E57" s="170"/>
      <c r="F57" s="168"/>
      <c r="G57" s="169"/>
      <c r="H57" s="170"/>
      <c r="I57" s="169"/>
      <c r="J57" s="169"/>
      <c r="K57" s="169"/>
      <c r="L57" s="169"/>
      <c r="M57" s="169"/>
      <c r="N57" s="169"/>
      <c r="O57" s="169"/>
      <c r="P57" s="173">
        <f>P56</f>
        <v>56.79</v>
      </c>
      <c r="Q57" s="171" t="s">
        <v>5</v>
      </c>
    </row>
    <row r="58" spans="1:17" ht="15" customHeight="1" x14ac:dyDescent="0.2">
      <c r="Q58" s="159"/>
    </row>
    <row r="59" spans="1:17" ht="15" customHeight="1" x14ac:dyDescent="0.2">
      <c r="A59" s="165" t="s">
        <v>132</v>
      </c>
      <c r="B59" s="316" t="str">
        <f>'Planilha Orçamentária'!D26</f>
        <v>Fornecimento, preparo e aplicação de concreto magro com consumo mínimo de cimento de 250 kg/m3 (brita 1 e 2) - (5% de perdas já incluído no custo)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166"/>
    </row>
    <row r="60" spans="1:17" ht="15" customHeight="1" x14ac:dyDescent="0.2">
      <c r="B60" s="174" t="s">
        <v>81</v>
      </c>
      <c r="D60" s="157"/>
      <c r="G60" s="157"/>
      <c r="I60" s="157"/>
      <c r="J60" s="157"/>
      <c r="K60" s="157"/>
      <c r="L60" s="157"/>
      <c r="M60" s="157">
        <v>0.05</v>
      </c>
      <c r="N60" s="157">
        <v>6.6</v>
      </c>
      <c r="O60" s="157"/>
      <c r="P60" s="157">
        <f>M60*N60</f>
        <v>0.33</v>
      </c>
      <c r="Q60" s="166"/>
    </row>
    <row r="61" spans="1:17" ht="15" customHeight="1" x14ac:dyDescent="0.2">
      <c r="B61" s="174" t="s">
        <v>82</v>
      </c>
      <c r="D61" s="157"/>
      <c r="G61" s="157"/>
      <c r="I61" s="157"/>
      <c r="J61" s="157"/>
      <c r="K61" s="157"/>
      <c r="L61" s="157"/>
      <c r="M61" s="157">
        <v>0.05</v>
      </c>
      <c r="N61" s="157">
        <v>15.84</v>
      </c>
      <c r="O61" s="157"/>
      <c r="P61" s="157">
        <f>M61*N61</f>
        <v>0.79200000000000004</v>
      </c>
      <c r="Q61" s="172"/>
    </row>
    <row r="62" spans="1:17" ht="15" customHeight="1" x14ac:dyDescent="0.2">
      <c r="B62" s="167" t="s">
        <v>9</v>
      </c>
      <c r="C62" s="168"/>
      <c r="D62" s="169"/>
      <c r="E62" s="170"/>
      <c r="F62" s="168"/>
      <c r="G62" s="169"/>
      <c r="H62" s="170"/>
      <c r="I62" s="169"/>
      <c r="J62" s="169"/>
      <c r="K62" s="169"/>
      <c r="L62" s="169"/>
      <c r="M62" s="169"/>
      <c r="N62" s="169"/>
      <c r="O62" s="169"/>
      <c r="P62" s="173">
        <f>SUM(P60:P61)</f>
        <v>1.1220000000000001</v>
      </c>
      <c r="Q62" s="171" t="s">
        <v>78</v>
      </c>
    </row>
    <row r="63" spans="1:17" ht="15" customHeight="1" x14ac:dyDescent="0.2">
      <c r="Q63" s="159"/>
    </row>
    <row r="64" spans="1:17" ht="15" customHeight="1" x14ac:dyDescent="0.2">
      <c r="A64" s="165" t="s">
        <v>133</v>
      </c>
      <c r="B64" s="316" t="str">
        <f>'Planilha Orçamentária'!D27</f>
        <v>Fôrma de chapa compensada resinada 12mm, levando-se em conta a utilização 3 vezes (incluido o material, corte, montagem, escoramento e desfôrma)</v>
      </c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166"/>
    </row>
    <row r="65" spans="1:17" ht="15" customHeight="1" x14ac:dyDescent="0.2">
      <c r="B65" s="174" t="s">
        <v>142</v>
      </c>
      <c r="D65" s="157"/>
      <c r="G65" s="157"/>
      <c r="I65" s="157"/>
      <c r="J65" s="157"/>
      <c r="K65" s="157">
        <v>80.03</v>
      </c>
      <c r="L65" s="157"/>
      <c r="M65" s="157">
        <v>0.1</v>
      </c>
      <c r="N65" s="157"/>
      <c r="O65" s="157"/>
      <c r="P65" s="157">
        <f>K65*M65</f>
        <v>8.0030000000000001</v>
      </c>
      <c r="Q65" s="166"/>
    </row>
    <row r="66" spans="1:17" ht="15" customHeight="1" x14ac:dyDescent="0.2">
      <c r="B66" s="174" t="s">
        <v>81</v>
      </c>
      <c r="D66" s="219"/>
      <c r="G66" s="219"/>
      <c r="I66" s="219"/>
      <c r="J66" s="219"/>
      <c r="K66" s="219">
        <v>13.98</v>
      </c>
      <c r="L66" s="219"/>
      <c r="M66" s="219">
        <v>0.1</v>
      </c>
      <c r="N66" s="219"/>
      <c r="O66" s="219"/>
      <c r="P66" s="219">
        <f>M66*K66</f>
        <v>1.3980000000000001</v>
      </c>
      <c r="Q66" s="166"/>
    </row>
    <row r="67" spans="1:17" ht="15" customHeight="1" x14ac:dyDescent="0.2">
      <c r="B67" s="167" t="s">
        <v>9</v>
      </c>
      <c r="C67" s="168"/>
      <c r="D67" s="169"/>
      <c r="E67" s="170"/>
      <c r="F67" s="168"/>
      <c r="G67" s="169"/>
      <c r="H67" s="170"/>
      <c r="I67" s="169"/>
      <c r="J67" s="169"/>
      <c r="K67" s="169"/>
      <c r="L67" s="169"/>
      <c r="M67" s="169"/>
      <c r="N67" s="169"/>
      <c r="O67" s="169"/>
      <c r="P67" s="173">
        <f>SUM(P65:P66)</f>
        <v>9.4009999999999998</v>
      </c>
      <c r="Q67" s="171" t="s">
        <v>5</v>
      </c>
    </row>
    <row r="68" spans="1:17" ht="15" customHeight="1" x14ac:dyDescent="0.2">
      <c r="Q68" s="159"/>
    </row>
    <row r="69" spans="1:17" ht="15" customHeight="1" x14ac:dyDescent="0.2">
      <c r="A69" s="165" t="s">
        <v>134</v>
      </c>
      <c r="B69" s="316" t="str">
        <f>'Planilha Orçamentária'!D28</f>
        <v>Fornecimento e assentamento de ladrilho hidráulico pastilhado, vermelho, dim. 20x20 cm, esp. 1.5cm, assentado com pasta de cimento colante, exclusive regularização e lastro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166"/>
    </row>
    <row r="70" spans="1:17" ht="15" customHeight="1" x14ac:dyDescent="0.2">
      <c r="B70" s="174" t="s">
        <v>83</v>
      </c>
      <c r="D70" s="157"/>
      <c r="G70" s="157"/>
      <c r="I70" s="157"/>
      <c r="J70" s="157"/>
      <c r="K70" s="157"/>
      <c r="L70" s="157"/>
      <c r="M70" s="157"/>
      <c r="N70" s="157">
        <v>15.84</v>
      </c>
      <c r="O70" s="157"/>
      <c r="P70" s="157">
        <f>N70</f>
        <v>15.84</v>
      </c>
      <c r="Q70" s="166"/>
    </row>
    <row r="71" spans="1:17" ht="15" customHeight="1" x14ac:dyDescent="0.2">
      <c r="B71" s="167" t="s">
        <v>9</v>
      </c>
      <c r="C71" s="168"/>
      <c r="D71" s="169"/>
      <c r="E71" s="170"/>
      <c r="F71" s="168"/>
      <c r="G71" s="169"/>
      <c r="H71" s="170"/>
      <c r="I71" s="169"/>
      <c r="J71" s="169"/>
      <c r="K71" s="169"/>
      <c r="L71" s="169"/>
      <c r="M71" s="169"/>
      <c r="N71" s="169"/>
      <c r="O71" s="169"/>
      <c r="P71" s="173">
        <f>SUM(P70)</f>
        <v>15.84</v>
      </c>
      <c r="Q71" s="171" t="s">
        <v>5</v>
      </c>
    </row>
    <row r="72" spans="1:17" ht="15" customHeight="1" x14ac:dyDescent="0.2">
      <c r="Q72" s="159"/>
    </row>
    <row r="73" spans="1:17" ht="15" customHeight="1" x14ac:dyDescent="0.2">
      <c r="A73" s="165" t="s">
        <v>141</v>
      </c>
      <c r="B73" s="316" t="str">
        <f>'Planilha Orçamentária'!D29</f>
        <v>Passeio de cimentado camurçado com argamassa de cimento e areia no traço 1:3 esp. 1.5cm, e lastro de concreto com 8cm de espessura, inclusive preparo de caixa</v>
      </c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166"/>
    </row>
    <row r="74" spans="1:17" ht="15" customHeight="1" x14ac:dyDescent="0.2">
      <c r="B74" s="174" t="s">
        <v>83</v>
      </c>
      <c r="D74" s="219"/>
      <c r="G74" s="219"/>
      <c r="I74" s="219"/>
      <c r="J74" s="219"/>
      <c r="K74" s="219"/>
      <c r="L74" s="219"/>
      <c r="M74" s="219"/>
      <c r="N74" s="219">
        <v>21.55</v>
      </c>
      <c r="O74" s="219"/>
      <c r="P74" s="219">
        <f>N74</f>
        <v>21.55</v>
      </c>
      <c r="Q74" s="166"/>
    </row>
    <row r="75" spans="1:17" ht="15" customHeight="1" x14ac:dyDescent="0.2">
      <c r="B75" s="167" t="s">
        <v>9</v>
      </c>
      <c r="C75" s="168"/>
      <c r="D75" s="169"/>
      <c r="E75" s="170"/>
      <c r="F75" s="168"/>
      <c r="G75" s="169"/>
      <c r="H75" s="170"/>
      <c r="I75" s="169"/>
      <c r="J75" s="169"/>
      <c r="K75" s="169"/>
      <c r="L75" s="169"/>
      <c r="M75" s="169"/>
      <c r="N75" s="169"/>
      <c r="O75" s="169"/>
      <c r="P75" s="173">
        <f>SUM(P74)</f>
        <v>21.55</v>
      </c>
      <c r="Q75" s="171" t="s">
        <v>5</v>
      </c>
    </row>
  </sheetData>
  <mergeCells count="34">
    <mergeCell ref="B59:P59"/>
    <mergeCell ref="B64:P64"/>
    <mergeCell ref="B69:P69"/>
    <mergeCell ref="B55:P55"/>
    <mergeCell ref="A4:B4"/>
    <mergeCell ref="B49:P49"/>
    <mergeCell ref="B42:P42"/>
    <mergeCell ref="B38:P38"/>
    <mergeCell ref="B25:P25"/>
    <mergeCell ref="B33:P33"/>
    <mergeCell ref="B29:P29"/>
    <mergeCell ref="B21:P21"/>
    <mergeCell ref="A3:B3"/>
    <mergeCell ref="L5:L6"/>
    <mergeCell ref="B12:P12"/>
    <mergeCell ref="B16:P16"/>
    <mergeCell ref="I5:I6"/>
    <mergeCell ref="B8:P8"/>
    <mergeCell ref="B73:P73"/>
    <mergeCell ref="A1:Q1"/>
    <mergeCell ref="N3:Q3"/>
    <mergeCell ref="A5:A6"/>
    <mergeCell ref="B5:B6"/>
    <mergeCell ref="C5:H5"/>
    <mergeCell ref="Q5:Q6"/>
    <mergeCell ref="C6:E6"/>
    <mergeCell ref="F6:H6"/>
    <mergeCell ref="P5:P6"/>
    <mergeCell ref="N5:N6"/>
    <mergeCell ref="O5:O6"/>
    <mergeCell ref="M5:M6"/>
    <mergeCell ref="A2:H2"/>
    <mergeCell ref="J5:J6"/>
    <mergeCell ref="K5:K6"/>
  </mergeCells>
  <phoneticPr fontId="45" type="noConversion"/>
  <printOptions horizontalCentered="1" gridLines="1"/>
  <pageMargins left="0.39370078740157483" right="0.39370078740157483" top="0.78740157480314965" bottom="0.39370078740157483" header="0" footer="0"/>
  <pageSetup paperSize="9" scale="6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view="pageBreakPreview" zoomScale="90" zoomScaleNormal="80" zoomScaleSheetLayoutView="90" zoomScalePageLayoutView="60" workbookViewId="0">
      <selection activeCell="H10" sqref="H10"/>
    </sheetView>
  </sheetViews>
  <sheetFormatPr defaultColWidth="10.7109375" defaultRowHeight="15" customHeight="1" x14ac:dyDescent="0.2"/>
  <cols>
    <col min="1" max="1" width="10.7109375" style="18" customWidth="1"/>
    <col min="2" max="2" width="35.7109375" style="18" customWidth="1"/>
    <col min="3" max="3" width="20.7109375" style="18" customWidth="1"/>
    <col min="4" max="4" width="19.5703125" style="18" bestFit="1" customWidth="1"/>
    <col min="5" max="6" width="12.7109375" style="18" customWidth="1"/>
    <col min="7" max="8" width="11.7109375" style="18" bestFit="1" customWidth="1"/>
    <col min="9" max="16384" width="10.7109375" style="18"/>
  </cols>
  <sheetData>
    <row r="1" spans="1:6" ht="15" customHeight="1" x14ac:dyDescent="0.2">
      <c r="A1" s="350" t="s">
        <v>10</v>
      </c>
      <c r="B1" s="351"/>
      <c r="C1" s="351"/>
      <c r="D1" s="351"/>
      <c r="E1" s="351"/>
      <c r="F1" s="351"/>
    </row>
    <row r="2" spans="1:6" ht="15" customHeight="1" x14ac:dyDescent="0.2">
      <c r="A2" s="346" t="s">
        <v>70</v>
      </c>
      <c r="B2" s="347"/>
      <c r="C2" s="347"/>
      <c r="D2" s="347"/>
      <c r="E2" s="347"/>
      <c r="F2" s="347"/>
    </row>
    <row r="3" spans="1:6" ht="15" customHeight="1" x14ac:dyDescent="0.2">
      <c r="A3" s="357" t="s">
        <v>68</v>
      </c>
      <c r="B3" s="358"/>
      <c r="C3" s="358"/>
      <c r="D3" s="358"/>
      <c r="E3" s="20"/>
      <c r="F3" s="19"/>
    </row>
    <row r="4" spans="1:6" s="12" customFormat="1" ht="12.75" x14ac:dyDescent="0.2">
      <c r="A4" s="348" t="s">
        <v>59</v>
      </c>
      <c r="B4" s="349"/>
      <c r="C4" s="349"/>
      <c r="D4" s="349"/>
      <c r="E4" s="349"/>
      <c r="F4" s="349"/>
    </row>
    <row r="5" spans="1:6" ht="24.95" customHeight="1" x14ac:dyDescent="0.2">
      <c r="A5" s="356" t="s">
        <v>0</v>
      </c>
      <c r="B5" s="356" t="s">
        <v>11</v>
      </c>
      <c r="C5" s="356"/>
      <c r="D5" s="359" t="s">
        <v>28</v>
      </c>
      <c r="E5" s="356"/>
      <c r="F5" s="356"/>
    </row>
    <row r="6" spans="1:6" ht="24.95" customHeight="1" x14ac:dyDescent="0.2">
      <c r="A6" s="356"/>
      <c r="B6" s="356"/>
      <c r="C6" s="356"/>
      <c r="D6" s="359"/>
      <c r="E6" s="21">
        <v>1</v>
      </c>
      <c r="F6" s="21">
        <v>2</v>
      </c>
    </row>
    <row r="7" spans="1:6" ht="24.95" customHeight="1" x14ac:dyDescent="0.2">
      <c r="A7" s="352" t="s">
        <v>26</v>
      </c>
      <c r="B7" s="354" t="str">
        <f>'Planilha Orçamentária'!D8</f>
        <v>SERVIÇOS PRELIMINARES</v>
      </c>
      <c r="C7" s="23" t="s">
        <v>12</v>
      </c>
      <c r="D7" s="360">
        <f>'Planilha Orçamentária'!H12</f>
        <v>3706.1499999999996</v>
      </c>
      <c r="E7" s="24">
        <v>1</v>
      </c>
      <c r="F7" s="24"/>
    </row>
    <row r="8" spans="1:6" ht="24.95" customHeight="1" x14ac:dyDescent="0.2">
      <c r="A8" s="353"/>
      <c r="B8" s="355"/>
      <c r="C8" s="22" t="s">
        <v>13</v>
      </c>
      <c r="D8" s="361"/>
      <c r="E8" s="25">
        <f>D7*E7</f>
        <v>3706.1499999999996</v>
      </c>
      <c r="F8" s="25">
        <v>0</v>
      </c>
    </row>
    <row r="9" spans="1:6" ht="24.95" customHeight="1" x14ac:dyDescent="0.2">
      <c r="A9" s="352" t="s">
        <v>25</v>
      </c>
      <c r="B9" s="354" t="str">
        <f>'Planilha Orçamentária'!D14</f>
        <v xml:space="preserve">DRENAGEM </v>
      </c>
      <c r="C9" s="23" t="s">
        <v>12</v>
      </c>
      <c r="D9" s="360">
        <f>'Planilha Orçamentária'!H19</f>
        <v>36938.959999999999</v>
      </c>
      <c r="E9" s="24">
        <v>0.5</v>
      </c>
      <c r="F9" s="24">
        <v>0.5</v>
      </c>
    </row>
    <row r="10" spans="1:6" ht="24.95" customHeight="1" x14ac:dyDescent="0.2">
      <c r="A10" s="353"/>
      <c r="B10" s="355"/>
      <c r="C10" s="22" t="s">
        <v>13</v>
      </c>
      <c r="D10" s="361"/>
      <c r="E10" s="25">
        <f>E9*D9</f>
        <v>18469.48</v>
      </c>
      <c r="F10" s="25"/>
    </row>
    <row r="11" spans="1:6" ht="24.95" customHeight="1" x14ac:dyDescent="0.2">
      <c r="A11" s="352" t="s">
        <v>24</v>
      </c>
      <c r="B11" s="354" t="str">
        <f>'Planilha Orçamentária'!D21</f>
        <v>PAVIMENTAÇÃO</v>
      </c>
      <c r="C11" s="23" t="s">
        <v>12</v>
      </c>
      <c r="D11" s="360">
        <f>'Planilha Orçamentária'!H30</f>
        <v>44914.64</v>
      </c>
      <c r="E11" s="24">
        <v>0.5</v>
      </c>
      <c r="F11" s="24">
        <v>0.5</v>
      </c>
    </row>
    <row r="12" spans="1:6" ht="24.95" customHeight="1" x14ac:dyDescent="0.2">
      <c r="A12" s="353"/>
      <c r="B12" s="355"/>
      <c r="C12" s="22" t="s">
        <v>13</v>
      </c>
      <c r="D12" s="361"/>
      <c r="E12" s="25">
        <f>42985.37/2</f>
        <v>21492.685000000001</v>
      </c>
      <c r="F12" s="25">
        <f>42985.37/2</f>
        <v>21492.685000000001</v>
      </c>
    </row>
    <row r="13" spans="1:6" ht="24.95" customHeight="1" x14ac:dyDescent="0.2">
      <c r="A13" s="363" t="s">
        <v>14</v>
      </c>
      <c r="B13" s="363"/>
      <c r="C13" s="363"/>
      <c r="D13" s="362">
        <f>SUM(D7:D12)</f>
        <v>85559.75</v>
      </c>
      <c r="E13" s="26">
        <f>E15/$D$13</f>
        <v>0.51038385455777979</v>
      </c>
      <c r="F13" s="26">
        <f t="shared" ref="F13" si="0">F15/$D$13</f>
        <v>0.25120088593059237</v>
      </c>
    </row>
    <row r="14" spans="1:6" ht="24.95" customHeight="1" x14ac:dyDescent="0.2">
      <c r="A14" s="363" t="s">
        <v>15</v>
      </c>
      <c r="B14" s="363"/>
      <c r="C14" s="363"/>
      <c r="D14" s="362"/>
      <c r="E14" s="26">
        <f>E13</f>
        <v>0.51038385455777979</v>
      </c>
      <c r="F14" s="26">
        <f>F13+E14</f>
        <v>0.76158474048837221</v>
      </c>
    </row>
    <row r="15" spans="1:6" ht="24.95" customHeight="1" x14ac:dyDescent="0.2">
      <c r="A15" s="363" t="s">
        <v>16</v>
      </c>
      <c r="B15" s="363"/>
      <c r="C15" s="363"/>
      <c r="D15" s="362"/>
      <c r="E15" s="27">
        <f>SUM(E12,E10,E8)</f>
        <v>43668.315000000002</v>
      </c>
      <c r="F15" s="27">
        <f>SUM(F12,F10,F8)</f>
        <v>21492.685000000001</v>
      </c>
    </row>
    <row r="16" spans="1:6" ht="24.95" customHeight="1" x14ac:dyDescent="0.2">
      <c r="A16" s="363" t="s">
        <v>17</v>
      </c>
      <c r="B16" s="363"/>
      <c r="C16" s="363"/>
      <c r="D16" s="362"/>
      <c r="E16" s="27">
        <f>E15</f>
        <v>43668.315000000002</v>
      </c>
      <c r="F16" s="27">
        <f>F15+E16</f>
        <v>65161</v>
      </c>
    </row>
  </sheetData>
  <mergeCells count="22">
    <mergeCell ref="D11:D12"/>
    <mergeCell ref="D13:D16"/>
    <mergeCell ref="A13:C13"/>
    <mergeCell ref="A14:C14"/>
    <mergeCell ref="A15:C15"/>
    <mergeCell ref="A16:C16"/>
    <mergeCell ref="A11:A12"/>
    <mergeCell ref="B11:B12"/>
    <mergeCell ref="A2:F2"/>
    <mergeCell ref="A4:F4"/>
    <mergeCell ref="A1:F1"/>
    <mergeCell ref="A7:A8"/>
    <mergeCell ref="A9:A10"/>
    <mergeCell ref="B7:B8"/>
    <mergeCell ref="B9:B10"/>
    <mergeCell ref="E5:F5"/>
    <mergeCell ref="A3:D3"/>
    <mergeCell ref="A5:A6"/>
    <mergeCell ref="B5:C6"/>
    <mergeCell ref="D5:D6"/>
    <mergeCell ref="D7:D8"/>
    <mergeCell ref="D9:D10"/>
  </mergeCells>
  <conditionalFormatting sqref="E7:F16">
    <cfRule type="cellIs" dxfId="1" priority="14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7C22-C6FB-46A6-B743-FB855401B772}">
  <dimension ref="A1:I110"/>
  <sheetViews>
    <sheetView view="pageBreakPreview" zoomScaleNormal="100" zoomScaleSheetLayoutView="100" workbookViewId="0">
      <selection activeCell="H6" sqref="H6"/>
    </sheetView>
  </sheetViews>
  <sheetFormatPr defaultRowHeight="12.75" x14ac:dyDescent="0.2"/>
  <cols>
    <col min="1" max="1" width="48.85546875" customWidth="1"/>
    <col min="3" max="3" width="10.7109375" bestFit="1" customWidth="1"/>
    <col min="4" max="4" width="7.42578125" customWidth="1"/>
    <col min="5" max="5" width="8.28515625" customWidth="1"/>
    <col min="6" max="6" width="9.140625" customWidth="1"/>
    <col min="7" max="7" width="10.140625" bestFit="1" customWidth="1"/>
  </cols>
  <sheetData>
    <row r="1" spans="1:9" ht="15" x14ac:dyDescent="0.2">
      <c r="A1" s="373" t="s">
        <v>144</v>
      </c>
      <c r="B1" s="373"/>
      <c r="C1" s="373"/>
      <c r="D1" s="373"/>
      <c r="E1" s="373"/>
      <c r="F1" s="374"/>
      <c r="G1" s="221"/>
    </row>
    <row r="2" spans="1:9" ht="30.75" customHeight="1" x14ac:dyDescent="0.2">
      <c r="A2" s="375" t="s">
        <v>171</v>
      </c>
      <c r="B2" s="375"/>
      <c r="C2" s="375"/>
      <c r="D2" s="376"/>
      <c r="E2" s="377" t="s">
        <v>218</v>
      </c>
      <c r="F2" s="378"/>
      <c r="G2" s="378"/>
    </row>
    <row r="3" spans="1:9" ht="15" x14ac:dyDescent="0.2">
      <c r="A3" s="379" t="s">
        <v>176</v>
      </c>
      <c r="B3" s="379"/>
      <c r="C3" s="379"/>
      <c r="D3" s="380"/>
      <c r="E3" s="381"/>
      <c r="F3" s="381"/>
      <c r="G3" s="222"/>
    </row>
    <row r="4" spans="1:9" ht="15" x14ac:dyDescent="0.2">
      <c r="A4" s="382" t="s">
        <v>172</v>
      </c>
      <c r="B4" s="382"/>
      <c r="C4" s="382"/>
      <c r="D4" s="382"/>
      <c r="E4" s="382"/>
      <c r="F4" s="383"/>
      <c r="G4" s="222"/>
    </row>
    <row r="5" spans="1:9" ht="15" x14ac:dyDescent="0.2">
      <c r="A5" s="384"/>
      <c r="B5" s="385"/>
      <c r="C5" s="385"/>
      <c r="D5" s="385"/>
      <c r="E5" s="385"/>
      <c r="F5" s="385"/>
      <c r="G5" s="386"/>
    </row>
    <row r="6" spans="1:9" ht="33.75" customHeight="1" x14ac:dyDescent="0.2">
      <c r="A6" s="367" t="str">
        <f>'Planilha Orçamentária'!D15</f>
        <v xml:space="preserve">Poço de visita para BSTC diâm. 0,60 m em blocos de concreto, em Vias Urbanas </v>
      </c>
      <c r="B6" s="367"/>
      <c r="C6" s="367"/>
      <c r="D6" s="367"/>
      <c r="E6" s="368" t="s">
        <v>145</v>
      </c>
      <c r="F6" s="368"/>
      <c r="G6" s="223" t="s">
        <v>4</v>
      </c>
    </row>
    <row r="7" spans="1:9" ht="15" x14ac:dyDescent="0.25">
      <c r="A7" s="224" t="s">
        <v>146</v>
      </c>
      <c r="B7" s="224" t="s">
        <v>147</v>
      </c>
      <c r="C7" s="224" t="s">
        <v>148</v>
      </c>
      <c r="D7" s="224" t="s">
        <v>149</v>
      </c>
      <c r="E7" s="224" t="s">
        <v>150</v>
      </c>
      <c r="F7" s="224" t="s">
        <v>151</v>
      </c>
      <c r="G7" s="224" t="s">
        <v>152</v>
      </c>
    </row>
    <row r="8" spans="1:9" ht="14.25" x14ac:dyDescent="0.2">
      <c r="A8" s="251" t="s">
        <v>193</v>
      </c>
      <c r="B8" s="225" t="s">
        <v>153</v>
      </c>
      <c r="C8" s="253">
        <v>88316</v>
      </c>
      <c r="D8" s="227">
        <v>1</v>
      </c>
      <c r="E8" s="255">
        <v>14.32</v>
      </c>
      <c r="F8" s="227" t="s">
        <v>154</v>
      </c>
      <c r="G8" s="227">
        <f>TRUNC(E8*D8,2)</f>
        <v>14.32</v>
      </c>
      <c r="I8" s="133"/>
    </row>
    <row r="9" spans="1:9" ht="14.25" x14ac:dyDescent="0.2">
      <c r="A9" s="250" t="s">
        <v>192</v>
      </c>
      <c r="B9" s="225" t="s">
        <v>153</v>
      </c>
      <c r="C9" s="252">
        <v>88309</v>
      </c>
      <c r="D9" s="227">
        <v>1</v>
      </c>
      <c r="E9" s="254">
        <v>20</v>
      </c>
      <c r="F9" s="227" t="s">
        <v>154</v>
      </c>
      <c r="G9" s="227">
        <f>TRUNC(E9*D9,2)</f>
        <v>20</v>
      </c>
      <c r="I9" s="133"/>
    </row>
    <row r="10" spans="1:9" ht="15" x14ac:dyDescent="0.25">
      <c r="A10" s="369" t="s">
        <v>155</v>
      </c>
      <c r="B10" s="369"/>
      <c r="C10" s="369"/>
      <c r="D10" s="369"/>
      <c r="E10" s="369"/>
      <c r="F10" s="369"/>
      <c r="G10" s="256">
        <f>SUM(G8:G9)</f>
        <v>34.32</v>
      </c>
    </row>
    <row r="11" spans="1:9" ht="15" x14ac:dyDescent="0.25">
      <c r="A11" s="370"/>
      <c r="B11" s="370"/>
      <c r="C11" s="370"/>
      <c r="D11" s="370"/>
      <c r="E11" s="370"/>
      <c r="F11" s="370"/>
      <c r="G11" s="370"/>
    </row>
    <row r="12" spans="1:9" ht="15" x14ac:dyDescent="0.25">
      <c r="A12" s="224" t="s">
        <v>156</v>
      </c>
      <c r="B12" s="224" t="s">
        <v>147</v>
      </c>
      <c r="C12" s="224" t="s">
        <v>148</v>
      </c>
      <c r="D12" s="224" t="s">
        <v>149</v>
      </c>
      <c r="E12" s="224" t="s">
        <v>150</v>
      </c>
      <c r="F12" s="224" t="s">
        <v>151</v>
      </c>
      <c r="G12" s="224" t="s">
        <v>152</v>
      </c>
    </row>
    <row r="13" spans="1:9" s="238" customFormat="1" ht="28.5" x14ac:dyDescent="0.2">
      <c r="A13" s="239" t="s">
        <v>201</v>
      </c>
      <c r="B13" s="235" t="s">
        <v>4</v>
      </c>
      <c r="C13" s="259">
        <v>654</v>
      </c>
      <c r="D13" s="237">
        <v>53</v>
      </c>
      <c r="E13" s="235">
        <v>2.35</v>
      </c>
      <c r="F13" s="235" t="s">
        <v>154</v>
      </c>
      <c r="G13" s="237">
        <f>TRUNC(E13*D13,2)</f>
        <v>124.55</v>
      </c>
      <c r="I13" s="249"/>
    </row>
    <row r="14" spans="1:9" ht="31.5" customHeight="1" x14ac:dyDescent="0.2">
      <c r="A14" s="241" t="s">
        <v>174</v>
      </c>
      <c r="B14" s="225" t="s">
        <v>4</v>
      </c>
      <c r="C14" s="226" t="s">
        <v>175</v>
      </c>
      <c r="D14" s="227">
        <v>1</v>
      </c>
      <c r="E14" s="227">
        <v>386.67</v>
      </c>
      <c r="F14" s="225" t="s">
        <v>154</v>
      </c>
      <c r="G14" s="228">
        <f>TRUNC(E14*D14,2)</f>
        <v>386.67</v>
      </c>
      <c r="I14" s="133"/>
    </row>
    <row r="15" spans="1:9" s="238" customFormat="1" ht="42.75" x14ac:dyDescent="0.2">
      <c r="A15" s="234" t="s">
        <v>199</v>
      </c>
      <c r="B15" s="235" t="s">
        <v>157</v>
      </c>
      <c r="C15" s="236" t="s">
        <v>200</v>
      </c>
      <c r="D15" s="237">
        <v>25</v>
      </c>
      <c r="E15" s="237">
        <v>6.63</v>
      </c>
      <c r="F15" s="235" t="s">
        <v>154</v>
      </c>
      <c r="G15" s="237">
        <f t="shared" ref="G15:G19" si="0">TRUNC(E15*D15,2)</f>
        <v>165.75</v>
      </c>
      <c r="I15" s="249"/>
    </row>
    <row r="16" spans="1:9" ht="42.75" x14ac:dyDescent="0.2">
      <c r="A16" s="243" t="s">
        <v>191</v>
      </c>
      <c r="B16" s="225" t="s">
        <v>78</v>
      </c>
      <c r="C16" s="244">
        <v>87316</v>
      </c>
      <c r="D16" s="227">
        <v>0.18</v>
      </c>
      <c r="E16" s="227">
        <v>273.14</v>
      </c>
      <c r="F16" s="225" t="s">
        <v>154</v>
      </c>
      <c r="G16" s="228">
        <f t="shared" si="0"/>
        <v>49.16</v>
      </c>
      <c r="I16" s="133"/>
    </row>
    <row r="17" spans="1:9" ht="45" customHeight="1" x14ac:dyDescent="0.2">
      <c r="A17" s="233" t="s">
        <v>202</v>
      </c>
      <c r="B17" s="225" t="s">
        <v>5</v>
      </c>
      <c r="C17" s="226" t="s">
        <v>203</v>
      </c>
      <c r="D17" s="227">
        <v>4</v>
      </c>
      <c r="E17" s="227">
        <v>9.6999999999999993</v>
      </c>
      <c r="F17" s="225" t="s">
        <v>154</v>
      </c>
      <c r="G17" s="228">
        <f t="shared" si="0"/>
        <v>38.799999999999997</v>
      </c>
      <c r="I17" s="133"/>
    </row>
    <row r="18" spans="1:9" ht="42.75" x14ac:dyDescent="0.2">
      <c r="A18" s="233" t="s">
        <v>204</v>
      </c>
      <c r="B18" s="225" t="s">
        <v>78</v>
      </c>
      <c r="C18" s="226" t="s">
        <v>205</v>
      </c>
      <c r="D18" s="227">
        <v>0.79</v>
      </c>
      <c r="E18" s="227">
        <v>438.43</v>
      </c>
      <c r="F18" s="225" t="s">
        <v>154</v>
      </c>
      <c r="G18" s="228">
        <f t="shared" si="0"/>
        <v>346.35</v>
      </c>
      <c r="I18" s="133"/>
    </row>
    <row r="19" spans="1:9" ht="45" customHeight="1" x14ac:dyDescent="0.2">
      <c r="A19" s="233" t="s">
        <v>206</v>
      </c>
      <c r="B19" s="225" t="s">
        <v>78</v>
      </c>
      <c r="C19" s="226" t="s">
        <v>207</v>
      </c>
      <c r="D19" s="227">
        <v>0.38</v>
      </c>
      <c r="E19" s="227">
        <v>465.42</v>
      </c>
      <c r="F19" s="225" t="s">
        <v>154</v>
      </c>
      <c r="G19" s="228">
        <f t="shared" si="0"/>
        <v>176.85</v>
      </c>
      <c r="I19" s="133"/>
    </row>
    <row r="20" spans="1:9" ht="15" x14ac:dyDescent="0.25">
      <c r="A20" s="369" t="s">
        <v>155</v>
      </c>
      <c r="B20" s="369"/>
      <c r="C20" s="369"/>
      <c r="D20" s="369"/>
      <c r="E20" s="369"/>
      <c r="F20" s="369"/>
      <c r="G20" s="257">
        <f>SUM(G13:G19)</f>
        <v>1288.1299999999999</v>
      </c>
    </row>
    <row r="21" spans="1:9" ht="14.25" x14ac:dyDescent="0.2">
      <c r="A21" s="371"/>
      <c r="B21" s="371"/>
      <c r="C21" s="371"/>
      <c r="D21" s="371"/>
      <c r="E21" s="371"/>
      <c r="F21" s="371"/>
      <c r="G21" s="371"/>
    </row>
    <row r="22" spans="1:9" ht="15" x14ac:dyDescent="0.25">
      <c r="A22" s="224" t="s">
        <v>173</v>
      </c>
      <c r="B22" s="224" t="s">
        <v>147</v>
      </c>
      <c r="C22" s="224" t="s">
        <v>148</v>
      </c>
      <c r="D22" s="224" t="s">
        <v>149</v>
      </c>
      <c r="E22" s="224" t="s">
        <v>150</v>
      </c>
      <c r="F22" s="224" t="s">
        <v>151</v>
      </c>
      <c r="G22" s="224" t="s">
        <v>152</v>
      </c>
    </row>
    <row r="23" spans="1:9" ht="28.5" customHeight="1" x14ac:dyDescent="0.2">
      <c r="A23" s="232" t="s">
        <v>209</v>
      </c>
      <c r="B23" s="225" t="s">
        <v>153</v>
      </c>
      <c r="C23" s="226" t="s">
        <v>208</v>
      </c>
      <c r="D23" s="237">
        <v>1</v>
      </c>
      <c r="E23" s="227">
        <v>62.7</v>
      </c>
      <c r="F23" s="227" t="s">
        <v>154</v>
      </c>
      <c r="G23" s="227">
        <f>TRUNC(E23*D23,2)</f>
        <v>62.7</v>
      </c>
      <c r="I23" s="133"/>
    </row>
    <row r="24" spans="1:9" ht="15" x14ac:dyDescent="0.25">
      <c r="A24" s="369" t="s">
        <v>155</v>
      </c>
      <c r="B24" s="369"/>
      <c r="C24" s="369"/>
      <c r="D24" s="369"/>
      <c r="E24" s="369"/>
      <c r="F24" s="369"/>
      <c r="G24" s="256">
        <f>SUM(G23:G23)</f>
        <v>62.7</v>
      </c>
    </row>
    <row r="25" spans="1:9" ht="15" x14ac:dyDescent="0.25">
      <c r="A25" s="364" t="s">
        <v>158</v>
      </c>
      <c r="B25" s="364"/>
      <c r="C25" s="364"/>
      <c r="D25" s="364"/>
      <c r="E25" s="364"/>
      <c r="F25" s="364"/>
      <c r="G25" s="364"/>
    </row>
    <row r="26" spans="1:9" ht="15" x14ac:dyDescent="0.25">
      <c r="A26" s="224" t="s">
        <v>159</v>
      </c>
      <c r="B26" s="224" t="s">
        <v>160</v>
      </c>
      <c r="C26" s="224" t="s">
        <v>161</v>
      </c>
      <c r="D26" s="372" t="s">
        <v>215</v>
      </c>
      <c r="E26" s="372"/>
      <c r="F26" s="372"/>
      <c r="G26" s="372"/>
    </row>
    <row r="27" spans="1:9" ht="15" x14ac:dyDescent="0.25">
      <c r="A27" s="229" t="s">
        <v>162</v>
      </c>
      <c r="B27" s="230"/>
      <c r="C27" s="231">
        <f>G10</f>
        <v>34.32</v>
      </c>
      <c r="D27" s="372"/>
      <c r="E27" s="372"/>
      <c r="F27" s="372"/>
      <c r="G27" s="372"/>
    </row>
    <row r="28" spans="1:9" ht="15" x14ac:dyDescent="0.25">
      <c r="A28" s="229" t="s">
        <v>163</v>
      </c>
      <c r="B28" s="231"/>
      <c r="C28" s="231">
        <f>G20</f>
        <v>1288.1299999999999</v>
      </c>
      <c r="D28" s="372"/>
      <c r="E28" s="372"/>
      <c r="F28" s="372"/>
      <c r="G28" s="372"/>
    </row>
    <row r="29" spans="1:9" ht="15" x14ac:dyDescent="0.25">
      <c r="A29" s="229" t="s">
        <v>164</v>
      </c>
      <c r="B29" s="229"/>
      <c r="C29" s="231">
        <f>G24</f>
        <v>62.7</v>
      </c>
      <c r="D29" s="372"/>
      <c r="E29" s="372"/>
      <c r="F29" s="372"/>
      <c r="G29" s="372"/>
    </row>
    <row r="30" spans="1:9" ht="15" x14ac:dyDescent="0.25">
      <c r="A30" s="229" t="s">
        <v>165</v>
      </c>
      <c r="B30" s="229"/>
      <c r="C30" s="231">
        <v>1</v>
      </c>
      <c r="D30" s="372"/>
      <c r="E30" s="372"/>
      <c r="F30" s="372"/>
      <c r="G30" s="372"/>
    </row>
    <row r="31" spans="1:9" ht="15" x14ac:dyDescent="0.25">
      <c r="A31" s="229" t="s">
        <v>166</v>
      </c>
      <c r="B31" s="229"/>
      <c r="C31" s="231">
        <f>C27+C29</f>
        <v>97.02000000000001</v>
      </c>
      <c r="D31" s="372"/>
      <c r="E31" s="372"/>
      <c r="F31" s="372"/>
      <c r="G31" s="372"/>
    </row>
    <row r="32" spans="1:9" ht="15" x14ac:dyDescent="0.25">
      <c r="A32" s="229" t="s">
        <v>167</v>
      </c>
      <c r="B32" s="229"/>
      <c r="C32" s="231">
        <f>(C27+C29)/C30</f>
        <v>97.02000000000001</v>
      </c>
      <c r="D32" s="372"/>
      <c r="E32" s="372"/>
      <c r="F32" s="372"/>
      <c r="G32" s="372"/>
    </row>
    <row r="33" spans="1:9" ht="15" x14ac:dyDescent="0.25">
      <c r="A33" s="229" t="s">
        <v>168</v>
      </c>
      <c r="B33" s="229"/>
      <c r="C33" s="231">
        <f>C28+C32</f>
        <v>1385.1499999999999</v>
      </c>
      <c r="D33" s="372"/>
      <c r="E33" s="372"/>
      <c r="F33" s="372"/>
      <c r="G33" s="372"/>
    </row>
    <row r="34" spans="1:9" ht="15" x14ac:dyDescent="0.25">
      <c r="A34" s="229" t="s">
        <v>169</v>
      </c>
      <c r="B34" s="230">
        <v>0.26529999999999998</v>
      </c>
      <c r="C34" s="231">
        <f>C33*B34</f>
        <v>367.48029499999996</v>
      </c>
      <c r="D34" s="372"/>
      <c r="E34" s="372"/>
      <c r="F34" s="372"/>
      <c r="G34" s="372"/>
    </row>
    <row r="35" spans="1:9" ht="15" x14ac:dyDescent="0.25">
      <c r="A35" s="229" t="s">
        <v>170</v>
      </c>
      <c r="B35" s="366">
        <f>C33+C34</f>
        <v>1752.6302949999999</v>
      </c>
      <c r="C35" s="366"/>
      <c r="D35" s="372"/>
      <c r="E35" s="372"/>
      <c r="F35" s="372"/>
      <c r="G35" s="372"/>
    </row>
    <row r="37" spans="1:9" ht="31.5" customHeight="1" x14ac:dyDescent="0.2">
      <c r="A37" s="367" t="s">
        <v>178</v>
      </c>
      <c r="B37" s="367"/>
      <c r="C37" s="367"/>
      <c r="D37" s="367"/>
      <c r="E37" s="368" t="s">
        <v>177</v>
      </c>
      <c r="F37" s="368"/>
      <c r="G37" s="223" t="s">
        <v>4</v>
      </c>
    </row>
    <row r="38" spans="1:9" ht="15" x14ac:dyDescent="0.25">
      <c r="A38" s="240" t="s">
        <v>146</v>
      </c>
      <c r="B38" s="240" t="s">
        <v>147</v>
      </c>
      <c r="C38" s="240" t="s">
        <v>148</v>
      </c>
      <c r="D38" s="240" t="s">
        <v>149</v>
      </c>
      <c r="E38" s="240" t="s">
        <v>150</v>
      </c>
      <c r="F38" s="240" t="s">
        <v>151</v>
      </c>
      <c r="G38" s="240" t="s">
        <v>152</v>
      </c>
    </row>
    <row r="39" spans="1:9" ht="14.25" x14ac:dyDescent="0.2">
      <c r="A39" s="251" t="s">
        <v>193</v>
      </c>
      <c r="B39" s="225" t="s">
        <v>153</v>
      </c>
      <c r="C39" s="253">
        <v>88316</v>
      </c>
      <c r="D39" s="227">
        <v>2</v>
      </c>
      <c r="E39" s="255">
        <v>14.32</v>
      </c>
      <c r="F39" s="227" t="s">
        <v>154</v>
      </c>
      <c r="G39" s="227">
        <f>TRUNC(E39*D39,2)</f>
        <v>28.64</v>
      </c>
      <c r="I39" s="133"/>
    </row>
    <row r="40" spans="1:9" ht="14.25" x14ac:dyDescent="0.2">
      <c r="A40" s="250" t="s">
        <v>192</v>
      </c>
      <c r="B40" s="225" t="s">
        <v>153</v>
      </c>
      <c r="C40" s="252">
        <v>88309</v>
      </c>
      <c r="D40" s="227">
        <v>1</v>
      </c>
      <c r="E40" s="254">
        <v>20</v>
      </c>
      <c r="F40" s="227" t="s">
        <v>154</v>
      </c>
      <c r="G40" s="227">
        <f>TRUNC(E40*D40,2)</f>
        <v>20</v>
      </c>
      <c r="I40" s="133"/>
    </row>
    <row r="41" spans="1:9" ht="14.25" x14ac:dyDescent="0.2">
      <c r="A41" s="250" t="s">
        <v>194</v>
      </c>
      <c r="B41" s="225" t="s">
        <v>153</v>
      </c>
      <c r="C41" s="252">
        <v>90776</v>
      </c>
      <c r="D41" s="227">
        <v>0.3</v>
      </c>
      <c r="E41" s="254">
        <v>33.06</v>
      </c>
      <c r="F41" s="227" t="s">
        <v>154</v>
      </c>
      <c r="G41" s="227">
        <f>TRUNC(E41*D41,2)</f>
        <v>9.91</v>
      </c>
      <c r="I41" s="133"/>
    </row>
    <row r="42" spans="1:9" ht="15" x14ac:dyDescent="0.25">
      <c r="A42" s="369" t="s">
        <v>155</v>
      </c>
      <c r="B42" s="369"/>
      <c r="C42" s="369"/>
      <c r="D42" s="369"/>
      <c r="E42" s="369"/>
      <c r="F42" s="369"/>
      <c r="G42" s="256">
        <f>SUM(G39:G41)</f>
        <v>58.55</v>
      </c>
    </row>
    <row r="43" spans="1:9" ht="15" x14ac:dyDescent="0.25">
      <c r="A43" s="370"/>
      <c r="B43" s="370"/>
      <c r="C43" s="370"/>
      <c r="D43" s="370"/>
      <c r="E43" s="370"/>
      <c r="F43" s="370"/>
      <c r="G43" s="370"/>
    </row>
    <row r="44" spans="1:9" ht="15" x14ac:dyDescent="0.25">
      <c r="A44" s="240" t="s">
        <v>156</v>
      </c>
      <c r="B44" s="240" t="s">
        <v>147</v>
      </c>
      <c r="C44" s="240" t="s">
        <v>148</v>
      </c>
      <c r="D44" s="240" t="s">
        <v>149</v>
      </c>
      <c r="E44" s="240" t="s">
        <v>150</v>
      </c>
      <c r="F44" s="240" t="s">
        <v>151</v>
      </c>
      <c r="G44" s="240" t="s">
        <v>152</v>
      </c>
    </row>
    <row r="45" spans="1:9" ht="71.25" x14ac:dyDescent="0.2">
      <c r="A45" s="243" t="s">
        <v>211</v>
      </c>
      <c r="B45" s="225" t="s">
        <v>5</v>
      </c>
      <c r="C45" s="244">
        <v>160710</v>
      </c>
      <c r="D45" s="261">
        <v>2.08</v>
      </c>
      <c r="E45" s="227">
        <v>43.63</v>
      </c>
      <c r="F45" s="235" t="s">
        <v>154</v>
      </c>
      <c r="G45" s="237">
        <f>TRUNC(E45*D45,2)</f>
        <v>90.75</v>
      </c>
      <c r="I45" s="260"/>
    </row>
    <row r="46" spans="1:9" ht="57" x14ac:dyDescent="0.2">
      <c r="A46" s="241" t="s">
        <v>213</v>
      </c>
      <c r="B46" s="225" t="s">
        <v>4</v>
      </c>
      <c r="C46" s="235" t="s">
        <v>210</v>
      </c>
      <c r="D46" s="227">
        <v>1</v>
      </c>
      <c r="E46" s="227">
        <v>285.47000000000003</v>
      </c>
      <c r="F46" s="225" t="s">
        <v>154</v>
      </c>
      <c r="G46" s="228">
        <f>TRUNC(E46*D46,2)</f>
        <v>285.47000000000003</v>
      </c>
      <c r="I46" s="133"/>
    </row>
    <row r="47" spans="1:9" ht="42.75" x14ac:dyDescent="0.2">
      <c r="A47" s="233" t="s">
        <v>204</v>
      </c>
      <c r="B47" s="225" t="s">
        <v>78</v>
      </c>
      <c r="C47" s="226" t="s">
        <v>205</v>
      </c>
      <c r="D47" s="242">
        <v>3.3000000000000002E-2</v>
      </c>
      <c r="E47" s="227">
        <v>438.43</v>
      </c>
      <c r="F47" s="225" t="s">
        <v>154</v>
      </c>
      <c r="G47" s="228">
        <f t="shared" ref="G47:G49" si="1">TRUNC(E47*D47,2)</f>
        <v>14.46</v>
      </c>
      <c r="I47" s="133"/>
    </row>
    <row r="48" spans="1:9" ht="28.5" x14ac:dyDescent="0.2">
      <c r="A48" s="234" t="s">
        <v>187</v>
      </c>
      <c r="B48" s="225" t="s">
        <v>78</v>
      </c>
      <c r="C48" s="236" t="s">
        <v>188</v>
      </c>
      <c r="D48" s="227">
        <v>1.3</v>
      </c>
      <c r="E48" s="227">
        <v>41.31</v>
      </c>
      <c r="F48" s="225" t="s">
        <v>154</v>
      </c>
      <c r="G48" s="228">
        <f t="shared" si="1"/>
        <v>53.7</v>
      </c>
      <c r="I48" s="133"/>
    </row>
    <row r="49" spans="1:9" ht="16.5" customHeight="1" x14ac:dyDescent="0.2">
      <c r="A49" s="233" t="s">
        <v>183</v>
      </c>
      <c r="B49" s="225" t="s">
        <v>78</v>
      </c>
      <c r="C49" s="226" t="s">
        <v>184</v>
      </c>
      <c r="D49" s="227">
        <v>0.57999999999999996</v>
      </c>
      <c r="E49" s="227">
        <v>34.340000000000003</v>
      </c>
      <c r="F49" s="225" t="s">
        <v>154</v>
      </c>
      <c r="G49" s="228">
        <f t="shared" si="1"/>
        <v>19.91</v>
      </c>
      <c r="I49" s="133"/>
    </row>
    <row r="50" spans="1:9" ht="15" x14ac:dyDescent="0.25">
      <c r="A50" s="369" t="s">
        <v>155</v>
      </c>
      <c r="B50" s="369"/>
      <c r="C50" s="369"/>
      <c r="D50" s="369"/>
      <c r="E50" s="369"/>
      <c r="F50" s="369"/>
      <c r="G50" s="257">
        <f>SUM(G45:G49)</f>
        <v>464.29</v>
      </c>
    </row>
    <row r="51" spans="1:9" ht="15" x14ac:dyDescent="0.25">
      <c r="A51" s="364" t="s">
        <v>158</v>
      </c>
      <c r="B51" s="364"/>
      <c r="C51" s="364"/>
      <c r="D51" s="364"/>
      <c r="E51" s="364"/>
      <c r="F51" s="364"/>
      <c r="G51" s="364"/>
    </row>
    <row r="52" spans="1:9" ht="15" x14ac:dyDescent="0.25">
      <c r="A52" s="240" t="s">
        <v>159</v>
      </c>
      <c r="B52" s="240" t="s">
        <v>160</v>
      </c>
      <c r="C52" s="240" t="s">
        <v>161</v>
      </c>
      <c r="D52" s="365" t="s">
        <v>214</v>
      </c>
      <c r="E52" s="365"/>
      <c r="F52" s="365"/>
      <c r="G52" s="365"/>
    </row>
    <row r="53" spans="1:9" ht="15" x14ac:dyDescent="0.25">
      <c r="A53" s="229" t="s">
        <v>162</v>
      </c>
      <c r="B53" s="230"/>
      <c r="C53" s="231">
        <f>G42</f>
        <v>58.55</v>
      </c>
      <c r="D53" s="365"/>
      <c r="E53" s="365"/>
      <c r="F53" s="365"/>
      <c r="G53" s="365"/>
    </row>
    <row r="54" spans="1:9" ht="15" x14ac:dyDescent="0.25">
      <c r="A54" s="229" t="s">
        <v>163</v>
      </c>
      <c r="B54" s="231"/>
      <c r="C54" s="231">
        <f>G50</f>
        <v>464.29</v>
      </c>
      <c r="D54" s="365"/>
      <c r="E54" s="365"/>
      <c r="F54" s="365"/>
      <c r="G54" s="365"/>
    </row>
    <row r="55" spans="1:9" ht="15" x14ac:dyDescent="0.25">
      <c r="A55" s="229" t="s">
        <v>165</v>
      </c>
      <c r="B55" s="229"/>
      <c r="C55" s="231">
        <v>1</v>
      </c>
      <c r="D55" s="365"/>
      <c r="E55" s="365"/>
      <c r="F55" s="365"/>
      <c r="G55" s="365"/>
    </row>
    <row r="56" spans="1:9" ht="15" x14ac:dyDescent="0.25">
      <c r="A56" s="229" t="s">
        <v>197</v>
      </c>
      <c r="B56" s="229"/>
      <c r="C56" s="231">
        <f>C53</f>
        <v>58.55</v>
      </c>
      <c r="D56" s="365"/>
      <c r="E56" s="365"/>
      <c r="F56" s="365"/>
      <c r="G56" s="365"/>
    </row>
    <row r="57" spans="1:9" ht="15" x14ac:dyDescent="0.25">
      <c r="A57" s="229" t="s">
        <v>198</v>
      </c>
      <c r="B57" s="229"/>
      <c r="C57" s="231">
        <f>C53/C55</f>
        <v>58.55</v>
      </c>
      <c r="D57" s="365"/>
      <c r="E57" s="365"/>
      <c r="F57" s="365"/>
      <c r="G57" s="365"/>
    </row>
    <row r="58" spans="1:9" ht="15" x14ac:dyDescent="0.25">
      <c r="A58" s="229" t="s">
        <v>168</v>
      </c>
      <c r="B58" s="229"/>
      <c r="C58" s="231">
        <f>C54+C57</f>
        <v>522.84</v>
      </c>
      <c r="D58" s="365"/>
      <c r="E58" s="365"/>
      <c r="F58" s="365"/>
      <c r="G58" s="365"/>
    </row>
    <row r="59" spans="1:9" ht="15" x14ac:dyDescent="0.25">
      <c r="A59" s="229" t="s">
        <v>169</v>
      </c>
      <c r="B59" s="230">
        <v>0.26529999999999998</v>
      </c>
      <c r="C59" s="231">
        <f>C58*B59</f>
        <v>138.709452</v>
      </c>
      <c r="D59" s="365"/>
      <c r="E59" s="365"/>
      <c r="F59" s="365"/>
      <c r="G59" s="365"/>
    </row>
    <row r="60" spans="1:9" ht="15" x14ac:dyDescent="0.25">
      <c r="A60" s="229" t="s">
        <v>170</v>
      </c>
      <c r="B60" s="366">
        <f>C58+C59</f>
        <v>661.54945199999997</v>
      </c>
      <c r="C60" s="366"/>
      <c r="D60" s="365"/>
      <c r="E60" s="365"/>
      <c r="F60" s="365"/>
      <c r="G60" s="365"/>
    </row>
    <row r="62" spans="1:9" ht="34.5" customHeight="1" x14ac:dyDescent="0.2">
      <c r="A62" s="367" t="str">
        <f>'Planilha Orçamentária'!D17</f>
        <v>Corpo BSTC (greide) diâmetro 0,30 m CA-1 MF inclusive escavação, reaterro e transporte do tubo</v>
      </c>
      <c r="B62" s="367"/>
      <c r="C62" s="367"/>
      <c r="D62" s="367"/>
      <c r="E62" s="368" t="s">
        <v>179</v>
      </c>
      <c r="F62" s="368"/>
      <c r="G62" s="223" t="s">
        <v>47</v>
      </c>
    </row>
    <row r="63" spans="1:9" ht="15" x14ac:dyDescent="0.25">
      <c r="A63" s="240" t="s">
        <v>146</v>
      </c>
      <c r="B63" s="240" t="s">
        <v>147</v>
      </c>
      <c r="C63" s="240" t="s">
        <v>148</v>
      </c>
      <c r="D63" s="240" t="s">
        <v>149</v>
      </c>
      <c r="E63" s="240" t="s">
        <v>150</v>
      </c>
      <c r="F63" s="240" t="s">
        <v>151</v>
      </c>
      <c r="G63" s="240" t="s">
        <v>152</v>
      </c>
    </row>
    <row r="64" spans="1:9" ht="14.25" x14ac:dyDescent="0.2">
      <c r="A64" s="250" t="s">
        <v>192</v>
      </c>
      <c r="B64" s="225" t="s">
        <v>153</v>
      </c>
      <c r="C64" s="252">
        <v>88309</v>
      </c>
      <c r="D64" s="227">
        <v>0.5</v>
      </c>
      <c r="E64" s="254">
        <v>20</v>
      </c>
      <c r="F64" s="227" t="s">
        <v>154</v>
      </c>
      <c r="G64" s="227">
        <f>TRUNC(E64*D64,2)</f>
        <v>10</v>
      </c>
      <c r="I64" s="133"/>
    </row>
    <row r="65" spans="1:9" ht="14.25" x14ac:dyDescent="0.2">
      <c r="A65" s="251" t="s">
        <v>193</v>
      </c>
      <c r="B65" s="225" t="s">
        <v>153</v>
      </c>
      <c r="C65" s="253">
        <v>88316</v>
      </c>
      <c r="D65" s="227">
        <v>1</v>
      </c>
      <c r="E65" s="255">
        <v>14.32</v>
      </c>
      <c r="F65" s="227" t="s">
        <v>154</v>
      </c>
      <c r="G65" s="227">
        <f>TRUNC(E65*D65,2)</f>
        <v>14.32</v>
      </c>
      <c r="I65" s="133"/>
    </row>
    <row r="66" spans="1:9" ht="14.25" x14ac:dyDescent="0.2">
      <c r="A66" s="250" t="s">
        <v>194</v>
      </c>
      <c r="B66" s="225" t="s">
        <v>153</v>
      </c>
      <c r="C66" s="252">
        <v>90776</v>
      </c>
      <c r="D66" s="227">
        <v>0.15</v>
      </c>
      <c r="E66" s="254">
        <v>33.06</v>
      </c>
      <c r="F66" s="227" t="s">
        <v>154</v>
      </c>
      <c r="G66" s="227">
        <f>TRUNC(E66*D66,2)</f>
        <v>4.95</v>
      </c>
      <c r="I66" s="133"/>
    </row>
    <row r="67" spans="1:9" ht="15" x14ac:dyDescent="0.25">
      <c r="A67" s="369" t="s">
        <v>155</v>
      </c>
      <c r="B67" s="369"/>
      <c r="C67" s="369"/>
      <c r="D67" s="369"/>
      <c r="E67" s="369"/>
      <c r="F67" s="369"/>
      <c r="G67" s="256">
        <f>SUM(G64:G66)</f>
        <v>29.27</v>
      </c>
    </row>
    <row r="68" spans="1:9" ht="15" x14ac:dyDescent="0.25">
      <c r="A68" s="370"/>
      <c r="B68" s="370"/>
      <c r="C68" s="370"/>
      <c r="D68" s="370"/>
      <c r="E68" s="370"/>
      <c r="F68" s="370"/>
      <c r="G68" s="370"/>
    </row>
    <row r="69" spans="1:9" ht="15" x14ac:dyDescent="0.25">
      <c r="A69" s="240" t="s">
        <v>156</v>
      </c>
      <c r="B69" s="240" t="s">
        <v>147</v>
      </c>
      <c r="C69" s="240" t="s">
        <v>148</v>
      </c>
      <c r="D69" s="240" t="s">
        <v>149</v>
      </c>
      <c r="E69" s="240" t="s">
        <v>150</v>
      </c>
      <c r="F69" s="240" t="s">
        <v>151</v>
      </c>
      <c r="G69" s="240" t="s">
        <v>152</v>
      </c>
    </row>
    <row r="70" spans="1:9" ht="57" x14ac:dyDescent="0.2">
      <c r="A70" s="239" t="s">
        <v>190</v>
      </c>
      <c r="B70" s="235" t="s">
        <v>47</v>
      </c>
      <c r="C70" s="235">
        <v>95567</v>
      </c>
      <c r="D70" s="237">
        <v>1</v>
      </c>
      <c r="E70" s="237">
        <v>62.17</v>
      </c>
      <c r="F70" s="235" t="s">
        <v>154</v>
      </c>
      <c r="G70" s="237">
        <f>TRUNC(E70*D70,2)</f>
        <v>62.17</v>
      </c>
    </row>
    <row r="71" spans="1:9" ht="45.75" customHeight="1" x14ac:dyDescent="0.2">
      <c r="A71" s="243" t="s">
        <v>191</v>
      </c>
      <c r="B71" s="225" t="s">
        <v>78</v>
      </c>
      <c r="C71" s="244">
        <v>87316</v>
      </c>
      <c r="D71" s="242">
        <v>3.0000000000000001E-3</v>
      </c>
      <c r="E71" s="245">
        <v>273.14</v>
      </c>
      <c r="F71" s="225" t="s">
        <v>154</v>
      </c>
      <c r="G71" s="228">
        <f>TRUNC(E71*D71,2)</f>
        <v>0.81</v>
      </c>
    </row>
    <row r="72" spans="1:9" ht="27" customHeight="1" x14ac:dyDescent="0.2">
      <c r="A72" s="234" t="s">
        <v>187</v>
      </c>
      <c r="B72" s="225" t="s">
        <v>78</v>
      </c>
      <c r="C72" s="236" t="s">
        <v>188</v>
      </c>
      <c r="D72" s="237">
        <v>0.06</v>
      </c>
      <c r="E72" s="237">
        <v>41.31</v>
      </c>
      <c r="F72" s="235" t="s">
        <v>154</v>
      </c>
      <c r="G72" s="237">
        <f t="shared" ref="G72:G74" si="2">TRUNC(E72*D72,2)</f>
        <v>2.4700000000000002</v>
      </c>
    </row>
    <row r="73" spans="1:9" ht="15.75" customHeight="1" x14ac:dyDescent="0.2">
      <c r="A73" s="246" t="s">
        <v>185</v>
      </c>
      <c r="B73" s="225" t="s">
        <v>78</v>
      </c>
      <c r="C73" s="248" t="s">
        <v>186</v>
      </c>
      <c r="D73" s="242">
        <v>0.93700000000000006</v>
      </c>
      <c r="E73" s="247">
        <v>8.3000000000000007</v>
      </c>
      <c r="F73" s="225" t="s">
        <v>154</v>
      </c>
      <c r="G73" s="228">
        <f t="shared" si="2"/>
        <v>7.77</v>
      </c>
    </row>
    <row r="74" spans="1:9" ht="27.75" customHeight="1" x14ac:dyDescent="0.2">
      <c r="A74" s="233" t="s">
        <v>181</v>
      </c>
      <c r="B74" s="225" t="s">
        <v>78</v>
      </c>
      <c r="C74" s="226" t="s">
        <v>182</v>
      </c>
      <c r="D74" s="242">
        <v>0.84299999999999997</v>
      </c>
      <c r="E74" s="227">
        <v>24.74</v>
      </c>
      <c r="F74" s="225" t="s">
        <v>154</v>
      </c>
      <c r="G74" s="228">
        <f t="shared" si="2"/>
        <v>20.85</v>
      </c>
    </row>
    <row r="75" spans="1:9" ht="15" x14ac:dyDescent="0.25">
      <c r="A75" s="369" t="s">
        <v>155</v>
      </c>
      <c r="B75" s="369"/>
      <c r="C75" s="369"/>
      <c r="D75" s="369"/>
      <c r="E75" s="369"/>
      <c r="F75" s="369"/>
      <c r="G75" s="257">
        <f>SUM(G70:G74)</f>
        <v>94.07</v>
      </c>
    </row>
    <row r="76" spans="1:9" ht="15" x14ac:dyDescent="0.25">
      <c r="A76" s="364" t="s">
        <v>158</v>
      </c>
      <c r="B76" s="364"/>
      <c r="C76" s="364"/>
      <c r="D76" s="364"/>
      <c r="E76" s="364"/>
      <c r="F76" s="364"/>
      <c r="G76" s="364"/>
    </row>
    <row r="77" spans="1:9" ht="15" x14ac:dyDescent="0.25">
      <c r="A77" s="240" t="s">
        <v>159</v>
      </c>
      <c r="B77" s="240" t="s">
        <v>160</v>
      </c>
      <c r="C77" s="240" t="s">
        <v>161</v>
      </c>
      <c r="D77" s="365" t="s">
        <v>212</v>
      </c>
      <c r="E77" s="365"/>
      <c r="F77" s="365"/>
      <c r="G77" s="365"/>
    </row>
    <row r="78" spans="1:9" ht="15" x14ac:dyDescent="0.25">
      <c r="A78" s="229" t="s">
        <v>162</v>
      </c>
      <c r="B78" s="230"/>
      <c r="C78" s="231">
        <f>G67</f>
        <v>29.27</v>
      </c>
      <c r="D78" s="365"/>
      <c r="E78" s="365"/>
      <c r="F78" s="365"/>
      <c r="G78" s="365"/>
    </row>
    <row r="79" spans="1:9" ht="15" x14ac:dyDescent="0.25">
      <c r="A79" s="229" t="s">
        <v>163</v>
      </c>
      <c r="B79" s="231"/>
      <c r="C79" s="231">
        <f>G75</f>
        <v>94.07</v>
      </c>
      <c r="D79" s="365"/>
      <c r="E79" s="365"/>
      <c r="F79" s="365"/>
      <c r="G79" s="365"/>
    </row>
    <row r="80" spans="1:9" ht="15" x14ac:dyDescent="0.25">
      <c r="A80" s="229" t="s">
        <v>165</v>
      </c>
      <c r="B80" s="229"/>
      <c r="C80" s="231">
        <v>1</v>
      </c>
      <c r="D80" s="365"/>
      <c r="E80" s="365"/>
      <c r="F80" s="365"/>
      <c r="G80" s="365"/>
    </row>
    <row r="81" spans="1:7" ht="15" x14ac:dyDescent="0.25">
      <c r="A81" s="229" t="s">
        <v>197</v>
      </c>
      <c r="B81" s="229"/>
      <c r="C81" s="231">
        <f>C78</f>
        <v>29.27</v>
      </c>
      <c r="D81" s="365"/>
      <c r="E81" s="365"/>
      <c r="F81" s="365"/>
      <c r="G81" s="365"/>
    </row>
    <row r="82" spans="1:7" ht="15" x14ac:dyDescent="0.25">
      <c r="A82" s="229" t="s">
        <v>198</v>
      </c>
      <c r="B82" s="229"/>
      <c r="C82" s="231">
        <f>C78/C80</f>
        <v>29.27</v>
      </c>
      <c r="D82" s="365"/>
      <c r="E82" s="365"/>
      <c r="F82" s="365"/>
      <c r="G82" s="365"/>
    </row>
    <row r="83" spans="1:7" ht="15" x14ac:dyDescent="0.25">
      <c r="A83" s="229" t="s">
        <v>168</v>
      </c>
      <c r="B83" s="229"/>
      <c r="C83" s="231">
        <f>C79+C82</f>
        <v>123.33999999999999</v>
      </c>
      <c r="D83" s="365"/>
      <c r="E83" s="365"/>
      <c r="F83" s="365"/>
      <c r="G83" s="365"/>
    </row>
    <row r="84" spans="1:7" ht="15" x14ac:dyDescent="0.25">
      <c r="A84" s="229" t="s">
        <v>169</v>
      </c>
      <c r="B84" s="230">
        <v>0.26529999999999998</v>
      </c>
      <c r="C84" s="231">
        <f>C83*B84</f>
        <v>32.722101999999992</v>
      </c>
      <c r="D84" s="365"/>
      <c r="E84" s="365"/>
      <c r="F84" s="365"/>
      <c r="G84" s="365"/>
    </row>
    <row r="85" spans="1:7" ht="15" x14ac:dyDescent="0.25">
      <c r="A85" s="229" t="s">
        <v>170</v>
      </c>
      <c r="B85" s="366">
        <f>C83+C84</f>
        <v>156.06210199999998</v>
      </c>
      <c r="C85" s="366"/>
      <c r="D85" s="365"/>
      <c r="E85" s="365"/>
      <c r="F85" s="365"/>
      <c r="G85" s="365"/>
    </row>
    <row r="87" spans="1:7" ht="33" customHeight="1" x14ac:dyDescent="0.2">
      <c r="A87" s="367" t="str">
        <f>'Planilha Orçamentária'!D18</f>
        <v>Corpo BSTC (greide) diâmetro 0,60 m CA-1 MF inclusive escavação, reaterro e transporte do tubo</v>
      </c>
      <c r="B87" s="367"/>
      <c r="C87" s="367"/>
      <c r="D87" s="367"/>
      <c r="E87" s="368" t="s">
        <v>180</v>
      </c>
      <c r="F87" s="368"/>
      <c r="G87" s="223" t="s">
        <v>47</v>
      </c>
    </row>
    <row r="88" spans="1:7" ht="15" x14ac:dyDescent="0.25">
      <c r="A88" s="240" t="s">
        <v>146</v>
      </c>
      <c r="B88" s="240" t="s">
        <v>147</v>
      </c>
      <c r="C88" s="240" t="s">
        <v>148</v>
      </c>
      <c r="D88" s="240" t="s">
        <v>149</v>
      </c>
      <c r="E88" s="240" t="s">
        <v>150</v>
      </c>
      <c r="F88" s="240" t="s">
        <v>151</v>
      </c>
      <c r="G88" s="240" t="s">
        <v>152</v>
      </c>
    </row>
    <row r="89" spans="1:7" ht="14.25" x14ac:dyDescent="0.2">
      <c r="A89" s="250" t="s">
        <v>192</v>
      </c>
      <c r="B89" s="225" t="s">
        <v>153</v>
      </c>
      <c r="C89" s="252">
        <v>88309</v>
      </c>
      <c r="D89" s="227">
        <v>1.2</v>
      </c>
      <c r="E89" s="254">
        <v>20</v>
      </c>
      <c r="F89" s="227" t="s">
        <v>154</v>
      </c>
      <c r="G89" s="227">
        <f>TRUNC(E89*D89,2)</f>
        <v>24</v>
      </c>
    </row>
    <row r="90" spans="1:7" ht="14.25" x14ac:dyDescent="0.2">
      <c r="A90" s="251" t="s">
        <v>193</v>
      </c>
      <c r="B90" s="225" t="s">
        <v>153</v>
      </c>
      <c r="C90" s="253">
        <v>88316</v>
      </c>
      <c r="D90" s="227">
        <v>2</v>
      </c>
      <c r="E90" s="255">
        <v>14.32</v>
      </c>
      <c r="F90" s="227" t="s">
        <v>154</v>
      </c>
      <c r="G90" s="227">
        <f>TRUNC(E90*D90,2)</f>
        <v>28.64</v>
      </c>
    </row>
    <row r="91" spans="1:7" ht="14.25" x14ac:dyDescent="0.2">
      <c r="A91" s="250" t="s">
        <v>194</v>
      </c>
      <c r="B91" s="225" t="s">
        <v>153</v>
      </c>
      <c r="C91" s="252">
        <v>90776</v>
      </c>
      <c r="D91" s="227">
        <v>0.3</v>
      </c>
      <c r="E91" s="254">
        <v>33.06</v>
      </c>
      <c r="F91" s="227" t="s">
        <v>154</v>
      </c>
      <c r="G91" s="227">
        <f>TRUNC(E91*D91,2)</f>
        <v>9.91</v>
      </c>
    </row>
    <row r="92" spans="1:7" ht="15" x14ac:dyDescent="0.25">
      <c r="A92" s="369" t="s">
        <v>155</v>
      </c>
      <c r="B92" s="369"/>
      <c r="C92" s="369"/>
      <c r="D92" s="369"/>
      <c r="E92" s="369"/>
      <c r="F92" s="369"/>
      <c r="G92" s="256">
        <f>SUM(G89:G91)</f>
        <v>62.55</v>
      </c>
    </row>
    <row r="93" spans="1:7" ht="15" x14ac:dyDescent="0.25">
      <c r="A93" s="370"/>
      <c r="B93" s="370"/>
      <c r="C93" s="370"/>
      <c r="D93" s="370"/>
      <c r="E93" s="370"/>
      <c r="F93" s="370"/>
      <c r="G93" s="370"/>
    </row>
    <row r="94" spans="1:7" ht="15" x14ac:dyDescent="0.25">
      <c r="A94" s="240" t="s">
        <v>156</v>
      </c>
      <c r="B94" s="240" t="s">
        <v>147</v>
      </c>
      <c r="C94" s="240" t="s">
        <v>148</v>
      </c>
      <c r="D94" s="240" t="s">
        <v>149</v>
      </c>
      <c r="E94" s="240" t="s">
        <v>150</v>
      </c>
      <c r="F94" s="240" t="s">
        <v>151</v>
      </c>
      <c r="G94" s="240" t="s">
        <v>152</v>
      </c>
    </row>
    <row r="95" spans="1:7" ht="59.25" customHeight="1" x14ac:dyDescent="0.2">
      <c r="A95" s="239" t="s">
        <v>189</v>
      </c>
      <c r="B95" s="235" t="s">
        <v>47</v>
      </c>
      <c r="C95" s="235">
        <v>92212</v>
      </c>
      <c r="D95" s="237">
        <v>1</v>
      </c>
      <c r="E95" s="237">
        <v>149.85</v>
      </c>
      <c r="F95" s="235" t="s">
        <v>154</v>
      </c>
      <c r="G95" s="237">
        <f>TRUNC(E95*D95,2)</f>
        <v>149.85</v>
      </c>
    </row>
    <row r="96" spans="1:7" ht="43.5" customHeight="1" x14ac:dyDescent="0.2">
      <c r="A96" s="243" t="s">
        <v>191</v>
      </c>
      <c r="B96" s="225" t="s">
        <v>78</v>
      </c>
      <c r="C96" s="244">
        <v>87316</v>
      </c>
      <c r="D96" s="242">
        <v>1.4999999999999999E-2</v>
      </c>
      <c r="E96" s="227">
        <v>273.14</v>
      </c>
      <c r="F96" s="225" t="s">
        <v>154</v>
      </c>
      <c r="G96" s="228">
        <f>TRUNC(E96*D96,2)</f>
        <v>4.09</v>
      </c>
    </row>
    <row r="97" spans="1:7" ht="28.5" x14ac:dyDescent="0.2">
      <c r="A97" s="234" t="s">
        <v>187</v>
      </c>
      <c r="B97" s="225" t="s">
        <v>78</v>
      </c>
      <c r="C97" s="236" t="s">
        <v>188</v>
      </c>
      <c r="D97" s="237">
        <v>0.12</v>
      </c>
      <c r="E97" s="237">
        <v>41.31</v>
      </c>
      <c r="F97" s="235" t="s">
        <v>154</v>
      </c>
      <c r="G97" s="237">
        <f t="shared" ref="G97:G99" si="3">TRUNC(E97*D97,2)</f>
        <v>4.95</v>
      </c>
    </row>
    <row r="98" spans="1:7" ht="17.25" customHeight="1" x14ac:dyDescent="0.2">
      <c r="A98" s="246" t="s">
        <v>185</v>
      </c>
      <c r="B98" s="225" t="s">
        <v>78</v>
      </c>
      <c r="C98" s="248" t="s">
        <v>186</v>
      </c>
      <c r="D98" s="227">
        <v>2</v>
      </c>
      <c r="E98" s="227">
        <v>8.3000000000000007</v>
      </c>
      <c r="F98" s="225" t="s">
        <v>154</v>
      </c>
      <c r="G98" s="228">
        <f t="shared" si="3"/>
        <v>16.600000000000001</v>
      </c>
    </row>
    <row r="99" spans="1:7" ht="29.25" customHeight="1" x14ac:dyDescent="0.2">
      <c r="A99" s="233" t="s">
        <v>181</v>
      </c>
      <c r="B99" s="225" t="s">
        <v>78</v>
      </c>
      <c r="C99" s="226" t="s">
        <v>182</v>
      </c>
      <c r="D99" s="227">
        <v>1.8</v>
      </c>
      <c r="E99" s="227">
        <v>24.74</v>
      </c>
      <c r="F99" s="225" t="s">
        <v>154</v>
      </c>
      <c r="G99" s="228">
        <f t="shared" si="3"/>
        <v>44.53</v>
      </c>
    </row>
    <row r="100" spans="1:7" ht="15" x14ac:dyDescent="0.25">
      <c r="A100" s="369" t="s">
        <v>155</v>
      </c>
      <c r="B100" s="369"/>
      <c r="C100" s="369"/>
      <c r="D100" s="369"/>
      <c r="E100" s="369"/>
      <c r="F100" s="369"/>
      <c r="G100" s="257">
        <f>SUM(G95:G99)</f>
        <v>220.01999999999998</v>
      </c>
    </row>
    <row r="101" spans="1:7" ht="15" x14ac:dyDescent="0.25">
      <c r="A101" s="364" t="s">
        <v>158</v>
      </c>
      <c r="B101" s="364"/>
      <c r="C101" s="364"/>
      <c r="D101" s="364"/>
      <c r="E101" s="364"/>
      <c r="F101" s="364"/>
      <c r="G101" s="364"/>
    </row>
    <row r="102" spans="1:7" ht="15" x14ac:dyDescent="0.25">
      <c r="A102" s="240" t="s">
        <v>159</v>
      </c>
      <c r="B102" s="240" t="s">
        <v>160</v>
      </c>
      <c r="C102" s="240" t="s">
        <v>161</v>
      </c>
      <c r="D102" s="365" t="s">
        <v>212</v>
      </c>
      <c r="E102" s="365"/>
      <c r="F102" s="365"/>
      <c r="G102" s="365"/>
    </row>
    <row r="103" spans="1:7" ht="15" x14ac:dyDescent="0.25">
      <c r="A103" s="229" t="s">
        <v>162</v>
      </c>
      <c r="B103" s="230"/>
      <c r="C103" s="231">
        <f>G92</f>
        <v>62.55</v>
      </c>
      <c r="D103" s="365"/>
      <c r="E103" s="365"/>
      <c r="F103" s="365"/>
      <c r="G103" s="365"/>
    </row>
    <row r="104" spans="1:7" ht="15" x14ac:dyDescent="0.25">
      <c r="A104" s="229" t="s">
        <v>163</v>
      </c>
      <c r="B104" s="231"/>
      <c r="C104" s="231">
        <f>G100</f>
        <v>220.01999999999998</v>
      </c>
      <c r="D104" s="365"/>
      <c r="E104" s="365"/>
      <c r="F104" s="365"/>
      <c r="G104" s="365"/>
    </row>
    <row r="105" spans="1:7" ht="15" x14ac:dyDescent="0.25">
      <c r="A105" s="229" t="s">
        <v>165</v>
      </c>
      <c r="B105" s="229"/>
      <c r="C105" s="231">
        <v>1</v>
      </c>
      <c r="D105" s="365"/>
      <c r="E105" s="365"/>
      <c r="F105" s="365"/>
      <c r="G105" s="365"/>
    </row>
    <row r="106" spans="1:7" ht="15" x14ac:dyDescent="0.25">
      <c r="A106" s="229" t="s">
        <v>197</v>
      </c>
      <c r="B106" s="229"/>
      <c r="C106" s="231">
        <f>C103</f>
        <v>62.55</v>
      </c>
      <c r="D106" s="365"/>
      <c r="E106" s="365"/>
      <c r="F106" s="365"/>
      <c r="G106" s="365"/>
    </row>
    <row r="107" spans="1:7" ht="15" x14ac:dyDescent="0.25">
      <c r="A107" s="229" t="s">
        <v>198</v>
      </c>
      <c r="B107" s="229"/>
      <c r="C107" s="231">
        <f>C103/C105</f>
        <v>62.55</v>
      </c>
      <c r="D107" s="365"/>
      <c r="E107" s="365"/>
      <c r="F107" s="365"/>
      <c r="G107" s="365"/>
    </row>
    <row r="108" spans="1:7" ht="15" x14ac:dyDescent="0.25">
      <c r="A108" s="229" t="s">
        <v>168</v>
      </c>
      <c r="B108" s="229"/>
      <c r="C108" s="231">
        <f>C104+C107</f>
        <v>282.57</v>
      </c>
      <c r="D108" s="365"/>
      <c r="E108" s="365"/>
      <c r="F108" s="365"/>
      <c r="G108" s="365"/>
    </row>
    <row r="109" spans="1:7" ht="15" x14ac:dyDescent="0.25">
      <c r="A109" s="229" t="s">
        <v>169</v>
      </c>
      <c r="B109" s="230">
        <v>0.26529999999999998</v>
      </c>
      <c r="C109" s="231">
        <f>C108*B109</f>
        <v>74.965820999999991</v>
      </c>
      <c r="D109" s="365"/>
      <c r="E109" s="365"/>
      <c r="F109" s="365"/>
      <c r="G109" s="365"/>
    </row>
    <row r="110" spans="1:7" ht="15" x14ac:dyDescent="0.25">
      <c r="A110" s="229" t="s">
        <v>170</v>
      </c>
      <c r="B110" s="366">
        <f>C108+C109</f>
        <v>357.535821</v>
      </c>
      <c r="C110" s="366"/>
      <c r="D110" s="365"/>
      <c r="E110" s="365"/>
      <c r="F110" s="365"/>
      <c r="G110" s="365"/>
    </row>
  </sheetData>
  <mergeCells count="41">
    <mergeCell ref="A20:F20"/>
    <mergeCell ref="A1:F1"/>
    <mergeCell ref="A2:D2"/>
    <mergeCell ref="E2:G2"/>
    <mergeCell ref="A3:D3"/>
    <mergeCell ref="E3:F3"/>
    <mergeCell ref="A4:F4"/>
    <mergeCell ref="A5:G5"/>
    <mergeCell ref="A6:D6"/>
    <mergeCell ref="E6:F6"/>
    <mergeCell ref="A10:F10"/>
    <mergeCell ref="A11:G11"/>
    <mergeCell ref="A21:G21"/>
    <mergeCell ref="A25:G25"/>
    <mergeCell ref="D26:G35"/>
    <mergeCell ref="B35:C35"/>
    <mergeCell ref="A24:F24"/>
    <mergeCell ref="A51:G51"/>
    <mergeCell ref="D52:G60"/>
    <mergeCell ref="B60:C60"/>
    <mergeCell ref="A37:D37"/>
    <mergeCell ref="E37:F37"/>
    <mergeCell ref="A42:F42"/>
    <mergeCell ref="A43:G43"/>
    <mergeCell ref="A50:F50"/>
    <mergeCell ref="A76:G76"/>
    <mergeCell ref="D77:G85"/>
    <mergeCell ref="B85:C85"/>
    <mergeCell ref="A62:D62"/>
    <mergeCell ref="E62:F62"/>
    <mergeCell ref="A67:F67"/>
    <mergeCell ref="A68:G68"/>
    <mergeCell ref="A75:F75"/>
    <mergeCell ref="A101:G101"/>
    <mergeCell ref="D102:G110"/>
    <mergeCell ref="B110:C110"/>
    <mergeCell ref="A87:D87"/>
    <mergeCell ref="E87:F87"/>
    <mergeCell ref="A92:F92"/>
    <mergeCell ref="A93:G93"/>
    <mergeCell ref="A100:F100"/>
  </mergeCells>
  <phoneticPr fontId="45" type="noConversion"/>
  <pageMargins left="0.511811024" right="0.511811024" top="0.78740157499999996" bottom="0.78740157499999996" header="0.31496062000000002" footer="0.31496062000000002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E727-9DF6-4F1E-A9FE-D080D8AE8FF9}">
  <dimension ref="A1:E55"/>
  <sheetViews>
    <sheetView view="pageBreakPreview" topLeftCell="A22" zoomScale="110" zoomScaleNormal="100" zoomScaleSheetLayoutView="110" workbookViewId="0">
      <selection activeCell="G47" sqref="G47"/>
    </sheetView>
  </sheetViews>
  <sheetFormatPr defaultRowHeight="12.75" x14ac:dyDescent="0.2"/>
  <cols>
    <col min="1" max="1" width="12.28515625" customWidth="1"/>
    <col min="2" max="2" width="40.42578125" customWidth="1"/>
    <col min="3" max="3" width="11.7109375" customWidth="1"/>
    <col min="4" max="4" width="4.7109375" customWidth="1"/>
    <col min="5" max="5" width="11" bestFit="1" customWidth="1"/>
  </cols>
  <sheetData>
    <row r="1" spans="1:5" ht="15.75" x14ac:dyDescent="0.25">
      <c r="A1" s="392" t="s">
        <v>84</v>
      </c>
      <c r="B1" s="392"/>
      <c r="C1" s="392"/>
      <c r="D1" s="392"/>
      <c r="E1" s="180"/>
    </row>
    <row r="2" spans="1:5" x14ac:dyDescent="0.2">
      <c r="A2" s="181" t="s">
        <v>85</v>
      </c>
      <c r="B2" s="393" t="s">
        <v>86</v>
      </c>
      <c r="C2" s="393"/>
      <c r="D2" s="393"/>
      <c r="E2" s="182"/>
    </row>
    <row r="3" spans="1:5" x14ac:dyDescent="0.2">
      <c r="A3" s="181" t="s">
        <v>87</v>
      </c>
      <c r="B3" s="393" t="s">
        <v>88</v>
      </c>
      <c r="C3" s="393"/>
      <c r="D3" s="393"/>
      <c r="E3" s="182"/>
    </row>
    <row r="4" spans="1:5" x14ac:dyDescent="0.2">
      <c r="A4" s="181" t="s">
        <v>89</v>
      </c>
      <c r="B4" s="183"/>
      <c r="C4" s="183"/>
      <c r="D4" s="183"/>
      <c r="E4" s="182"/>
    </row>
    <row r="5" spans="1:5" x14ac:dyDescent="0.2">
      <c r="A5" s="184"/>
      <c r="B5" s="185"/>
      <c r="C5" s="186"/>
      <c r="D5" s="187"/>
      <c r="E5" s="182"/>
    </row>
    <row r="6" spans="1:5" x14ac:dyDescent="0.2">
      <c r="A6" s="387" t="s">
        <v>90</v>
      </c>
      <c r="B6" s="387"/>
      <c r="C6" s="387"/>
      <c r="D6" s="387"/>
      <c r="E6" s="188"/>
    </row>
    <row r="7" spans="1:5" x14ac:dyDescent="0.2">
      <c r="A7" s="189"/>
      <c r="B7" s="190"/>
      <c r="C7" s="191"/>
      <c r="D7" s="192"/>
      <c r="E7" s="189"/>
    </row>
    <row r="8" spans="1:5" x14ac:dyDescent="0.2">
      <c r="A8" s="188"/>
      <c r="B8" s="193" t="s">
        <v>91</v>
      </c>
      <c r="C8" s="191"/>
      <c r="D8" s="192"/>
      <c r="E8" s="188"/>
    </row>
    <row r="9" spans="1:5" x14ac:dyDescent="0.2">
      <c r="A9" s="188"/>
      <c r="B9" s="188"/>
      <c r="C9" s="191"/>
      <c r="D9" s="192"/>
      <c r="E9" s="188"/>
    </row>
    <row r="10" spans="1:5" x14ac:dyDescent="0.2">
      <c r="A10" s="387" t="s">
        <v>92</v>
      </c>
      <c r="B10" s="387"/>
      <c r="C10" s="387"/>
      <c r="D10" s="387"/>
      <c r="E10" s="188"/>
    </row>
    <row r="11" spans="1:5" x14ac:dyDescent="0.2">
      <c r="A11" s="189"/>
      <c r="B11" s="189"/>
      <c r="C11" s="194"/>
      <c r="D11" s="190"/>
      <c r="E11" s="189"/>
    </row>
    <row r="12" spans="1:5" x14ac:dyDescent="0.2">
      <c r="A12" s="188"/>
      <c r="B12" s="193" t="s">
        <v>93</v>
      </c>
      <c r="C12" s="194"/>
      <c r="D12" s="190"/>
      <c r="E12" s="188"/>
    </row>
    <row r="13" spans="1:5" x14ac:dyDescent="0.2">
      <c r="A13" s="188"/>
      <c r="B13" s="195"/>
      <c r="C13" s="195"/>
      <c r="D13" s="195"/>
      <c r="E13" s="195"/>
    </row>
    <row r="14" spans="1:5" x14ac:dyDescent="0.2">
      <c r="A14" s="387" t="s">
        <v>94</v>
      </c>
      <c r="B14" s="387"/>
      <c r="C14" s="387"/>
      <c r="D14" s="387"/>
      <c r="E14" s="188"/>
    </row>
    <row r="15" spans="1:5" x14ac:dyDescent="0.2">
      <c r="A15" s="189"/>
      <c r="B15" s="189"/>
      <c r="C15" s="194"/>
      <c r="D15" s="194"/>
      <c r="E15" s="189"/>
    </row>
    <row r="16" spans="1:5" x14ac:dyDescent="0.2">
      <c r="A16" s="196"/>
      <c r="B16" s="197" t="s">
        <v>95</v>
      </c>
      <c r="C16" s="198">
        <v>4</v>
      </c>
      <c r="D16" s="199" t="s">
        <v>37</v>
      </c>
      <c r="E16" s="188"/>
    </row>
    <row r="17" spans="1:5" x14ac:dyDescent="0.2">
      <c r="A17" s="196"/>
      <c r="B17" s="197" t="s">
        <v>96</v>
      </c>
      <c r="C17" s="198">
        <v>0.6</v>
      </c>
      <c r="D17" s="199" t="s">
        <v>37</v>
      </c>
      <c r="E17" s="188"/>
    </row>
    <row r="18" spans="1:5" x14ac:dyDescent="0.2">
      <c r="A18" s="196"/>
      <c r="B18" s="197" t="s">
        <v>97</v>
      </c>
      <c r="C18" s="198">
        <v>0.4</v>
      </c>
      <c r="D18" s="199" t="s">
        <v>37</v>
      </c>
      <c r="E18" s="188"/>
    </row>
    <row r="19" spans="1:5" x14ac:dyDescent="0.2">
      <c r="A19" s="196"/>
      <c r="B19" s="197" t="s">
        <v>98</v>
      </c>
      <c r="C19" s="198">
        <v>0.63</v>
      </c>
      <c r="D19" s="199" t="s">
        <v>37</v>
      </c>
      <c r="E19" s="188"/>
    </row>
    <row r="20" spans="1:5" x14ac:dyDescent="0.2">
      <c r="A20" s="188"/>
      <c r="B20" s="200"/>
      <c r="C20" s="201"/>
      <c r="D20" s="202"/>
      <c r="E20" s="188"/>
    </row>
    <row r="21" spans="1:5" x14ac:dyDescent="0.2">
      <c r="A21" s="196"/>
      <c r="B21" s="197" t="s">
        <v>99</v>
      </c>
      <c r="C21" s="198">
        <v>4</v>
      </c>
      <c r="D21" s="199" t="s">
        <v>37</v>
      </c>
      <c r="E21" s="188"/>
    </row>
    <row r="22" spans="1:5" x14ac:dyDescent="0.2">
      <c r="A22" s="188"/>
      <c r="B22" s="188"/>
      <c r="C22" s="195"/>
      <c r="D22" s="195"/>
      <c r="E22" s="188"/>
    </row>
    <row r="23" spans="1:5" x14ac:dyDescent="0.2">
      <c r="A23" s="387" t="s">
        <v>100</v>
      </c>
      <c r="B23" s="387"/>
      <c r="C23" s="387"/>
      <c r="D23" s="387"/>
      <c r="E23" s="188"/>
    </row>
    <row r="24" spans="1:5" x14ac:dyDescent="0.2">
      <c r="A24" s="192"/>
      <c r="B24" s="192"/>
      <c r="C24" s="192"/>
      <c r="D24" s="192"/>
      <c r="E24" s="188"/>
    </row>
    <row r="25" spans="1:5" x14ac:dyDescent="0.2">
      <c r="A25" s="192"/>
      <c r="B25" s="203" t="s">
        <v>101</v>
      </c>
      <c r="C25" s="204">
        <f>C28+C30+C31+C32</f>
        <v>13.15</v>
      </c>
      <c r="D25" s="205" t="s">
        <v>37</v>
      </c>
      <c r="E25" s="188"/>
    </row>
    <row r="26" spans="1:5" x14ac:dyDescent="0.2">
      <c r="A26" s="192"/>
      <c r="B26" s="192"/>
      <c r="C26" s="192"/>
      <c r="D26" s="192"/>
      <c r="E26" s="188"/>
    </row>
    <row r="27" spans="1:5" ht="25.5" x14ac:dyDescent="0.2">
      <c r="A27" s="192"/>
      <c r="B27" s="206" t="s">
        <v>102</v>
      </c>
      <c r="C27" s="198">
        <v>100</v>
      </c>
      <c r="D27" s="205" t="s">
        <v>37</v>
      </c>
      <c r="E27" s="188"/>
    </row>
    <row r="28" spans="1:5" ht="25.5" x14ac:dyDescent="0.2">
      <c r="A28" s="192"/>
      <c r="B28" s="206" t="s">
        <v>103</v>
      </c>
      <c r="C28" s="198">
        <v>5</v>
      </c>
      <c r="D28" s="205" t="s">
        <v>37</v>
      </c>
      <c r="E28" s="188"/>
    </row>
    <row r="29" spans="1:5" x14ac:dyDescent="0.2">
      <c r="A29" s="189"/>
      <c r="B29" s="189"/>
      <c r="C29" s="194"/>
      <c r="D29" s="194"/>
      <c r="E29" s="189"/>
    </row>
    <row r="30" spans="1:5" x14ac:dyDescent="0.2">
      <c r="A30" s="188"/>
      <c r="B30" s="206" t="s">
        <v>104</v>
      </c>
      <c r="C30" s="207">
        <v>3</v>
      </c>
      <c r="D30" s="208" t="s">
        <v>37</v>
      </c>
      <c r="E30" s="188"/>
    </row>
    <row r="31" spans="1:5" x14ac:dyDescent="0.2">
      <c r="A31" s="188"/>
      <c r="B31" s="206" t="s">
        <v>105</v>
      </c>
      <c r="C31" s="207">
        <v>0.65</v>
      </c>
      <c r="D31" s="208" t="s">
        <v>37</v>
      </c>
      <c r="E31" s="188"/>
    </row>
    <row r="32" spans="1:5" x14ac:dyDescent="0.2">
      <c r="A32" s="188"/>
      <c r="B32" s="206" t="s">
        <v>106</v>
      </c>
      <c r="C32" s="207">
        <f>IF(B8="Com Desoneração",4.5,0)</f>
        <v>4.5</v>
      </c>
      <c r="D32" s="199" t="s">
        <v>37</v>
      </c>
      <c r="E32" s="188"/>
    </row>
    <row r="33" spans="1:5" x14ac:dyDescent="0.2">
      <c r="A33" s="188"/>
      <c r="B33" s="188"/>
      <c r="C33" s="195"/>
      <c r="D33" s="195"/>
      <c r="E33" s="188"/>
    </row>
    <row r="34" spans="1:5" x14ac:dyDescent="0.2">
      <c r="A34" s="387" t="s">
        <v>107</v>
      </c>
      <c r="B34" s="387"/>
      <c r="C34" s="387"/>
      <c r="D34" s="387"/>
      <c r="E34" s="188"/>
    </row>
    <row r="35" spans="1:5" x14ac:dyDescent="0.2">
      <c r="A35" s="189"/>
      <c r="B35" s="189"/>
      <c r="C35" s="194"/>
      <c r="D35" s="190"/>
      <c r="E35" s="189"/>
    </row>
    <row r="36" spans="1:5" x14ac:dyDescent="0.2">
      <c r="A36" s="188"/>
      <c r="B36" s="195" t="s">
        <v>108</v>
      </c>
      <c r="C36" s="388">
        <f>ROUND((((1+($C$16/100)+($C$18/100)+($C$17/100))*(1+($C$19/100))*(1+($C$21/100)))/(1-$C$25/100)-1),4)</f>
        <v>0.26529999999999998</v>
      </c>
      <c r="D36" s="389"/>
      <c r="E36" s="209" t="str">
        <f>[1]Auxiliar!A17</f>
        <v>Atende</v>
      </c>
    </row>
    <row r="37" spans="1:5" x14ac:dyDescent="0.2">
      <c r="A37" s="188"/>
      <c r="B37" s="195" t="s">
        <v>109</v>
      </c>
      <c r="C37" s="390"/>
      <c r="D37" s="391"/>
      <c r="E37" s="188"/>
    </row>
    <row r="38" spans="1:5" x14ac:dyDescent="0.2">
      <c r="A38" s="188"/>
      <c r="B38" s="188"/>
      <c r="C38" s="210"/>
      <c r="D38" s="188"/>
      <c r="E38" s="188"/>
    </row>
    <row r="39" spans="1:5" x14ac:dyDescent="0.2">
      <c r="A39" s="211" t="s">
        <v>110</v>
      </c>
      <c r="B39" s="188"/>
      <c r="C39" s="195"/>
      <c r="D39" s="188"/>
      <c r="E39" s="188"/>
    </row>
    <row r="40" spans="1:5" x14ac:dyDescent="0.2">
      <c r="A40" s="211" t="str">
        <f>CONCATENATE("do ISS para ", B12," é de ",C27," %",", com a respectiva alíquota de ",C28,"  %")</f>
        <v>do ISS para Rodovias e Ferrovias é de 100 %, com a respectiva alíquota de 5  %</v>
      </c>
      <c r="B40" s="188"/>
      <c r="C40" s="195"/>
      <c r="D40" s="188"/>
      <c r="E40" s="188"/>
    </row>
    <row r="41" spans="1:5" x14ac:dyDescent="0.2">
      <c r="A41" s="211"/>
      <c r="B41" s="188"/>
      <c r="C41" s="195"/>
      <c r="D41" s="188"/>
      <c r="E41" s="188"/>
    </row>
    <row r="42" spans="1:5" x14ac:dyDescent="0.2">
      <c r="A42" s="212" t="s">
        <v>111</v>
      </c>
      <c r="B42" s="213"/>
      <c r="C42" s="214"/>
      <c r="D42" s="214"/>
      <c r="E42" s="188"/>
    </row>
    <row r="43" spans="1:5" x14ac:dyDescent="0.2">
      <c r="A43" s="212" t="str">
        <f>CONCATENATE("elaboração do orçamento foi ",B8,", e que esta é a alternativa mais adequada")</f>
        <v>elaboração do orçamento foi Com Desoneração, e que esta é a alternativa mais adequada</v>
      </c>
      <c r="B43" s="188"/>
      <c r="C43" s="214"/>
      <c r="D43" s="214"/>
      <c r="E43" s="188"/>
    </row>
    <row r="44" spans="1:5" x14ac:dyDescent="0.2">
      <c r="A44" s="212" t="s">
        <v>117</v>
      </c>
      <c r="B44" s="188"/>
      <c r="C44" s="214"/>
      <c r="D44" s="214"/>
      <c r="E44" s="188"/>
    </row>
    <row r="45" spans="1:5" x14ac:dyDescent="0.2">
      <c r="A45" s="188"/>
      <c r="B45" s="188"/>
      <c r="C45" s="195"/>
      <c r="D45" s="188"/>
      <c r="E45" s="188"/>
    </row>
    <row r="46" spans="1:5" x14ac:dyDescent="0.2">
      <c r="A46" s="188"/>
      <c r="B46" s="188"/>
      <c r="C46" s="195"/>
      <c r="D46" s="188"/>
      <c r="E46" s="188"/>
    </row>
    <row r="47" spans="1:5" x14ac:dyDescent="0.2">
      <c r="A47" s="188"/>
      <c r="B47" s="188"/>
      <c r="C47" s="195"/>
      <c r="D47" s="188"/>
      <c r="E47" s="188"/>
    </row>
    <row r="48" spans="1:5" x14ac:dyDescent="0.2">
      <c r="A48" s="196" t="s">
        <v>220</v>
      </c>
      <c r="B48" s="215" t="s">
        <v>64</v>
      </c>
      <c r="C48" s="195"/>
      <c r="D48" s="188"/>
      <c r="E48" s="188"/>
    </row>
    <row r="49" spans="1:5" x14ac:dyDescent="0.2">
      <c r="A49" s="196" t="s">
        <v>221</v>
      </c>
      <c r="B49" s="216" t="s">
        <v>219</v>
      </c>
      <c r="C49" s="195"/>
      <c r="D49" s="188"/>
      <c r="E49" s="188"/>
    </row>
    <row r="50" spans="1:5" x14ac:dyDescent="0.2">
      <c r="A50" s="188"/>
      <c r="B50" s="188"/>
      <c r="C50" s="195"/>
      <c r="D50" s="188"/>
      <c r="E50" s="188"/>
    </row>
    <row r="51" spans="1:5" x14ac:dyDescent="0.2">
      <c r="A51" s="188"/>
      <c r="B51" s="188"/>
      <c r="C51" s="195"/>
      <c r="D51" s="188"/>
      <c r="E51" s="188"/>
    </row>
    <row r="52" spans="1:5" x14ac:dyDescent="0.2">
      <c r="A52" s="188"/>
      <c r="B52" s="188"/>
      <c r="C52" s="195"/>
      <c r="D52" s="188"/>
      <c r="E52" s="188"/>
    </row>
    <row r="53" spans="1:5" x14ac:dyDescent="0.2">
      <c r="A53" s="188"/>
      <c r="B53" s="215" t="s">
        <v>112</v>
      </c>
      <c r="C53" s="195"/>
      <c r="D53" s="188"/>
      <c r="E53" s="188"/>
    </row>
    <row r="54" spans="1:5" x14ac:dyDescent="0.2">
      <c r="A54" s="196" t="s">
        <v>113</v>
      </c>
      <c r="B54" s="216" t="s">
        <v>114</v>
      </c>
      <c r="C54" s="195"/>
      <c r="D54" s="188"/>
      <c r="E54" s="188"/>
    </row>
    <row r="55" spans="1:5" x14ac:dyDescent="0.2">
      <c r="A55" s="196" t="s">
        <v>115</v>
      </c>
      <c r="B55" s="216" t="s">
        <v>116</v>
      </c>
      <c r="C55" s="195"/>
      <c r="D55" s="188"/>
      <c r="E55" s="188"/>
    </row>
  </sheetData>
  <protectedRanges>
    <protectedRange sqref="C16:C19" name="Intervalo1_2_1"/>
    <protectedRange sqref="C20:C21 C30:C32" name="Intervalo2_2_1"/>
  </protectedRanges>
  <mergeCells count="9">
    <mergeCell ref="A23:D23"/>
    <mergeCell ref="A34:D34"/>
    <mergeCell ref="C36:D37"/>
    <mergeCell ref="A1:D1"/>
    <mergeCell ref="B2:D2"/>
    <mergeCell ref="B3:D3"/>
    <mergeCell ref="A6:D6"/>
    <mergeCell ref="A10:D10"/>
    <mergeCell ref="A14:D14"/>
  </mergeCells>
  <conditionalFormatting sqref="E36">
    <cfRule type="cellIs" dxfId="0" priority="1" stopIfTrue="1" operator="equal">
      <formula>"Atende"</formula>
    </cfRule>
  </conditionalFormatting>
  <dataValidations count="4">
    <dataValidation type="decimal" allowBlank="1" showInputMessage="1" showErrorMessage="1" errorTitle="Atenção" error="O valor deve estar entre 0 e 100" sqref="C27" xr:uid="{F2A1837E-89D4-4C15-820C-8A07F8E1AF53}">
      <formula1>0</formula1>
      <formula2>100</formula2>
    </dataValidation>
    <dataValidation type="decimal" allowBlank="1" showInputMessage="1" showErrorMessage="1" errorTitle="Atenção" error="O valor deve estar entre 2%  e  5%" sqref="C28" xr:uid="{2BF9261E-6E8F-4FDB-941E-C694C3ED07E6}">
      <formula1>2</formula1>
      <formula2>5</formula2>
    </dataValidation>
    <dataValidation type="list" allowBlank="1" showInputMessage="1" showErrorMessage="1" sqref="B8" xr:uid="{E103959E-DDF8-4E36-87FC-CD7A11A8ED4B}">
      <formula1>"Com Desoneração, Sem Desoneração"</formula1>
    </dataValidation>
    <dataValidation type="list" allowBlank="1" showInputMessage="1" showErrorMessage="1" sqref="B12" xr:uid="{A09A4454-4ECB-477E-B4D4-24810359CD4C}">
      <formula1>"Edificações, Fornecimento de Materiais e Equipamentos, Redes de Água, Esgoto ou Correlatas, Rodovias e Ferrovias, Portuárias, Marítimas e Fluviais,"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Resumo</vt:lpstr>
      <vt:lpstr>Planilha Orçamentária</vt:lpstr>
      <vt:lpstr>Memorial de Cálculo</vt:lpstr>
      <vt:lpstr>Cronograma</vt:lpstr>
      <vt:lpstr>Composição</vt:lpstr>
      <vt:lpstr>Detalhamento BDI</vt:lpstr>
      <vt:lpstr>Composição!Area_de_impressao</vt:lpstr>
      <vt:lpstr>Cronograma!Area_de_impressao</vt:lpstr>
      <vt:lpstr>'Detalhamento BDI'!Area_de_impressao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Carla Demoner Malta</cp:lastModifiedBy>
  <cp:lastPrinted>2020-05-13T10:48:08Z</cp:lastPrinted>
  <dcterms:created xsi:type="dcterms:W3CDTF">2013-05-06T17:13:09Z</dcterms:created>
  <dcterms:modified xsi:type="dcterms:W3CDTF">2020-05-13T10:55:51Z</dcterms:modified>
</cp:coreProperties>
</file>