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rina.diniz\Desktop\PMI\Calçamento Meneghel\"/>
    </mc:Choice>
  </mc:AlternateContent>
  <xr:revisionPtr revIDLastSave="0" documentId="13_ncr:1_{5A72E12F-B457-49FA-BB91-22BC57ACB8CA}" xr6:coauthVersionLast="43" xr6:coauthVersionMax="43" xr10:uidLastSave="{00000000-0000-0000-0000-000000000000}"/>
  <bookViews>
    <workbookView xWindow="-120" yWindow="-120" windowWidth="29040" windowHeight="15840" tabRatio="583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9" r:id="rId5"/>
  </sheets>
  <definedNames>
    <definedName name="_xlnm.Print_Area" localSheetId="4">Composição!$A$1:$F$48</definedName>
    <definedName name="_xlnm.Print_Area" localSheetId="3">Cronograma!$A$1:$F$19</definedName>
    <definedName name="_xlnm.Print_Area" localSheetId="2">'Memorial de Cálculo'!$A$1:$Q$76</definedName>
    <definedName name="_xlnm.Print_Area" localSheetId="1">'Planilha Orçamentária'!$A$1:$H$35</definedName>
    <definedName name="_xlnm.Print_Area" localSheetId="0">Resumo!$A$1:$D$29</definedName>
    <definedName name="_xlnm.Print_Titles" localSheetId="3">Cronograma!$A:$D,Cronograma!$1:$7</definedName>
    <definedName name="_xlnm.Print_Titles" localSheetId="2">'Memorial de Cálculo'!$1:$7</definedName>
    <definedName name="_xlnm.Print_Titles" localSheetId="0">Resumo!$A:$D,Resumo!$1:$7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4" l="1"/>
  <c r="E15" i="4"/>
  <c r="D14" i="4"/>
  <c r="P45" i="2" l="1"/>
  <c r="F13" i="4" l="1"/>
  <c r="H23" i="1" l="1"/>
  <c r="H17" i="1"/>
  <c r="H10" i="1"/>
  <c r="P64" i="2"/>
  <c r="P63" i="2"/>
  <c r="H15" i="1" l="1"/>
  <c r="P23" i="2" l="1"/>
  <c r="B22" i="2"/>
  <c r="P24" i="2"/>
  <c r="J50" i="2"/>
  <c r="P50" i="2" s="1"/>
  <c r="J49" i="2"/>
  <c r="P49" i="2" s="1"/>
  <c r="P51" i="2" s="1"/>
  <c r="P65" i="2" l="1"/>
  <c r="P66" i="2"/>
  <c r="F18" i="4"/>
  <c r="E13" i="4"/>
  <c r="B14" i="4"/>
  <c r="B12" i="4"/>
  <c r="B10" i="4"/>
  <c r="B8" i="4"/>
  <c r="B14" i="8"/>
  <c r="F9" i="9" l="1"/>
  <c r="F4" i="9"/>
  <c r="P55" i="2"/>
  <c r="P54" i="2"/>
  <c r="P56" i="2" s="1"/>
  <c r="B70" i="2"/>
  <c r="P71" i="2"/>
  <c r="P72" i="2" s="1"/>
  <c r="H32" i="1"/>
  <c r="H31" i="1"/>
  <c r="H30" i="1"/>
  <c r="H29" i="1"/>
  <c r="H28" i="1"/>
  <c r="H27" i="1"/>
  <c r="H26" i="1"/>
  <c r="H33" i="1" s="1"/>
  <c r="H22" i="1"/>
  <c r="H21" i="1"/>
  <c r="H20" i="1"/>
  <c r="H16" i="1"/>
  <c r="H14" i="1"/>
  <c r="H9" i="1"/>
  <c r="H35" i="1" l="1"/>
  <c r="D8" i="8"/>
  <c r="D8" i="4"/>
  <c r="D12" i="4"/>
  <c r="P75" i="2"/>
  <c r="P67" i="2"/>
  <c r="P59" i="2"/>
  <c r="D12" i="8" l="1"/>
  <c r="P68" i="2"/>
  <c r="D14" i="8"/>
  <c r="P36" i="2"/>
  <c r="P32" i="2"/>
  <c r="O45" i="2"/>
  <c r="P76" i="2" l="1"/>
  <c r="B74" i="2"/>
  <c r="B62" i="2"/>
  <c r="B58" i="2"/>
  <c r="P60" i="2"/>
  <c r="B53" i="2"/>
  <c r="B48" i="2"/>
  <c r="B44" i="2"/>
  <c r="B43" i="2"/>
  <c r="P46" i="2"/>
  <c r="P40" i="2"/>
  <c r="P41" i="2" s="1"/>
  <c r="B39" i="2"/>
  <c r="B35" i="2"/>
  <c r="P27" i="2"/>
  <c r="B26" i="2"/>
  <c r="P19" i="2"/>
  <c r="B18" i="2"/>
  <c r="P15" i="2"/>
  <c r="B14" i="2"/>
  <c r="F36" i="9" l="1"/>
  <c r="F35" i="9"/>
  <c r="F34" i="9"/>
  <c r="F33" i="9"/>
  <c r="F32" i="9"/>
  <c r="F31" i="9"/>
  <c r="F27" i="9"/>
  <c r="F26" i="9"/>
  <c r="F37" i="9" l="1"/>
  <c r="C42" i="9" s="1"/>
  <c r="F28" i="9"/>
  <c r="C41" i="9" s="1"/>
  <c r="C45" i="9" l="1"/>
  <c r="C44" i="9"/>
  <c r="C46" i="9"/>
  <c r="C47" i="9" s="1"/>
  <c r="B48" i="9" s="1"/>
  <c r="H13" i="1"/>
  <c r="D10" i="4" l="1"/>
  <c r="D10" i="8"/>
  <c r="C16" i="8" s="1"/>
  <c r="F10" i="9"/>
  <c r="C15" i="9" s="1"/>
  <c r="F5" i="9"/>
  <c r="F6" i="9" s="1"/>
  <c r="C14" i="9" l="1"/>
  <c r="C18" i="9" l="1"/>
  <c r="C19" i="9" s="1"/>
  <c r="C20" i="9" s="1"/>
  <c r="B21" i="9" s="1"/>
  <c r="C17" i="9"/>
  <c r="P20" i="2"/>
  <c r="P16" i="2"/>
  <c r="P28" i="2" l="1"/>
  <c r="N10" i="2"/>
  <c r="P10" i="2" s="1"/>
  <c r="P37" i="2" l="1"/>
  <c r="B31" i="2"/>
  <c r="P33" i="2" l="1"/>
  <c r="P11" i="2" l="1"/>
  <c r="B30" i="2" l="1"/>
  <c r="B13" i="2" l="1"/>
  <c r="B8" i="2" l="1"/>
  <c r="D16" i="4" l="1"/>
  <c r="B12" i="8"/>
  <c r="B10" i="8"/>
  <c r="B8" i="8"/>
  <c r="B9" i="2" l="1"/>
  <c r="E9" i="4" l="1"/>
  <c r="E11" i="4" l="1"/>
  <c r="E18" i="4" s="1"/>
  <c r="E19" i="4" l="1"/>
  <c r="F19" i="4" l="1"/>
  <c r="E16" i="4"/>
  <c r="E17" i="4" s="1"/>
  <c r="C10" i="8" l="1"/>
  <c r="C18" i="8" l="1"/>
  <c r="C8" i="8"/>
  <c r="C14" i="8"/>
  <c r="C12" i="8"/>
  <c r="F16" i="4"/>
  <c r="F17" i="4" s="1"/>
</calcChain>
</file>

<file path=xl/sharedStrings.xml><?xml version="1.0" encoding="utf-8"?>
<sst xmlns="http://schemas.openxmlformats.org/spreadsheetml/2006/main" count="322" uniqueCount="168">
  <si>
    <t>BDI:</t>
  </si>
  <si>
    <t>ITEM</t>
  </si>
  <si>
    <t>CÓDIGO</t>
  </si>
  <si>
    <t>ORGÃO</t>
  </si>
  <si>
    <t>DESCRIÇÃO SERVIÇO</t>
  </si>
  <si>
    <t>und</t>
  </si>
  <si>
    <t>m²</t>
  </si>
  <si>
    <t xml:space="preserve"> </t>
  </si>
  <si>
    <t>TOTAL GERAL</t>
  </si>
  <si>
    <t>m³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</si>
  <si>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</si>
  <si>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</si>
  <si>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</si>
  <si>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</si>
  <si>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</si>
  <si>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</si>
  <si>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</si>
  <si>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</si>
  <si>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</si>
  <si>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</si>
  <si>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</si>
  <si>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</si>
  <si>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</si>
  <si>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</si>
  <si>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ÁREA PROJETADA (M²)</t>
  </si>
  <si>
    <t>CUSTO POR M²</t>
  </si>
  <si>
    <t>04</t>
  </si>
  <si>
    <t>03</t>
  </si>
  <si>
    <t>02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</si>
  <si>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</si>
  <si>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</si>
  <si>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</si>
  <si>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</si>
  <si>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</si>
  <si>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</si>
  <si>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</si>
  <si>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</si>
  <si>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</si>
  <si>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</si>
  <si>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</si>
  <si>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</si>
  <si>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</si>
  <si>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04.01</t>
  </si>
  <si>
    <t>04.02</t>
  </si>
  <si>
    <t>SUB-TOTAL - 01</t>
  </si>
  <si>
    <t>SUB-TOTAL - 02</t>
  </si>
  <si>
    <t>CREA ES-043213/D</t>
  </si>
  <si>
    <r>
      <t>ORÇAMENTISTAS:</t>
    </r>
    <r>
      <rPr>
        <sz val="10"/>
        <rFont val="Arial"/>
        <family val="2"/>
      </rPr>
      <t xml:space="preserve"> </t>
    </r>
  </si>
  <si>
    <t>Eng.ª Civil CATARINA DEMONER DINIZ - CREA: ES-0048118/D</t>
  </si>
  <si>
    <t>COMPOSIÇÃO DE CUSTO</t>
  </si>
  <si>
    <t>Unid.</t>
  </si>
  <si>
    <t>Código</t>
  </si>
  <si>
    <t>Coef.</t>
  </si>
  <si>
    <t>Pr. Unit.</t>
  </si>
  <si>
    <t>Sub-Total</t>
  </si>
  <si>
    <t>Total:</t>
  </si>
  <si>
    <t>Materiais</t>
  </si>
  <si>
    <t>RESUMO:</t>
  </si>
  <si>
    <t>Discriminação</t>
  </si>
  <si>
    <t>Mão de obra (A)</t>
  </si>
  <si>
    <t>Materiais (B)</t>
  </si>
  <si>
    <t>Produção da equipe (D)</t>
  </si>
  <si>
    <t>Custo Direto Total [(B)+(E)]</t>
  </si>
  <si>
    <t>Benefícios e Despesas Indiretas - BDI</t>
  </si>
  <si>
    <t>Custo Unitário (adotado)</t>
  </si>
  <si>
    <t>Taxa (%)</t>
  </si>
  <si>
    <t>Valores</t>
  </si>
  <si>
    <t>Encargos sociais:</t>
  </si>
  <si>
    <t>Eng.ª Civil Catarina Demoner Diniz</t>
  </si>
  <si>
    <t>Eng.º Civil Igor Alves Folador Dominicini</t>
  </si>
  <si>
    <t>Eng.º Civil IGOR ALVES FOLADOR DOMINICINI - CREA: ES- 043213/D</t>
  </si>
  <si>
    <t>CREA ES-0048118/D</t>
  </si>
  <si>
    <t>Eng.º Civil IGOR ALVES FOLADOR DOMINICINI - CREA: ES-043213/D</t>
  </si>
  <si>
    <r>
      <t xml:space="preserve">ORÇAMENTISTAS: </t>
    </r>
    <r>
      <rPr>
        <sz val="10"/>
        <rFont val="Arial"/>
        <family val="2"/>
      </rPr>
      <t xml:space="preserve">Eng.º Civil IGOR ALVES FOLADOR DOMINICINI - CREA: ES-043213/D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Eng.ª Civil CATARINA DEMONER DINIZ - CREA: ES-0048118/D</t>
    </r>
  </si>
  <si>
    <r>
      <t>ORÇAMENTISTAS:</t>
    </r>
    <r>
      <rPr>
        <sz val="10"/>
        <rFont val="Arial"/>
        <family val="2"/>
      </rPr>
      <t xml:space="preserve"> Eng.º Civil IGOR ALVES FOLADOR DOMINICINI - CREA: ES-043213/D                                                                    Eng.ª Civil CATARINA DEMONER DINIZ - CREA: ES-0048118/D</t>
    </r>
  </si>
  <si>
    <t>VOLUME
(m³)</t>
  </si>
  <si>
    <t>03.01</t>
  </si>
  <si>
    <t>03.02</t>
  </si>
  <si>
    <t>COMPRIM.
(m)</t>
  </si>
  <si>
    <t>ALTURA
(m)</t>
  </si>
  <si>
    <t>SUB-TOTAL - 03</t>
  </si>
  <si>
    <t>PAVIMENTAÇÃO</t>
  </si>
  <si>
    <t xml:space="preserve">DRENAGEM </t>
  </si>
  <si>
    <t>SERVIÇOS PRELIMINARES</t>
  </si>
  <si>
    <t>DER-ES</t>
  </si>
  <si>
    <t>COMPOSIÇÃO 01</t>
  </si>
  <si>
    <t>Mão de Obra</t>
  </si>
  <si>
    <t>Servente</t>
  </si>
  <si>
    <t>Execução de pavimento, em bloco de concreto sextavado, exclusive o bloco</t>
  </si>
  <si>
    <t>Calceteiro/pintor</t>
  </si>
  <si>
    <t>010146</t>
  </si>
  <si>
    <t>010108</t>
  </si>
  <si>
    <t>Pó de pedra</t>
  </si>
  <si>
    <t>COMPOSIÇÃO 02</t>
  </si>
  <si>
    <t>m</t>
  </si>
  <si>
    <t>kg</t>
  </si>
  <si>
    <t>Composição 02</t>
  </si>
  <si>
    <t>Composição 01</t>
  </si>
  <si>
    <t>Escavação manual em material de 1a. categoria, até 1.50 m de profundidade</t>
  </si>
  <si>
    <t>030101</t>
  </si>
  <si>
    <t>IOPES</t>
  </si>
  <si>
    <t>Fôrma de chapa compensada resinada 12mm, levando-se em conta a utilização 3 vezes (incluido o material, corte, montagem, escoramento e desfôrma)</t>
  </si>
  <si>
    <t>040238</t>
  </si>
  <si>
    <t>Fornecimento, preparo e aplicação de concreto magro com consumo mínimo de cimento de 250 kg/m3 (brita 1 e 2) - (5% de perdas já incluído no custo)</t>
  </si>
  <si>
    <t>040231</t>
  </si>
  <si>
    <t>Fornecimento, preparo e aplicação de concreto Fck=25 MPa (brita 1 e 2) - (5% de perdas já incluído no custo)</t>
  </si>
  <si>
    <t>040237</t>
  </si>
  <si>
    <t>Placa de obra nas dimensões de 2.0 x 4.0 m, padrão IOPES</t>
  </si>
  <si>
    <t>Regularização e compactação do sub-leito (100% P.I.) H = 0,20 m</t>
  </si>
  <si>
    <t>Cobertura nova de telhas de alumínio trapezoidal, H = 8 cm, esp. 0.5mm, inclusive acessórios de fixação</t>
  </si>
  <si>
    <t>090206</t>
  </si>
  <si>
    <t>Poço de Visita para BSTC diâm. 0,40m em blocos de concreto</t>
  </si>
  <si>
    <t>Corpo BSTC diâmetro 0,40 m C.S. MF inclusive escavação, reaterro e transporte do tubo</t>
  </si>
  <si>
    <t>h</t>
  </si>
  <si>
    <t>Concreto estrutural fck = 20,0 MPa, tudo incluído</t>
  </si>
  <si>
    <t>Grelha articulada, inclusive caixilho em ferro
fundido</t>
  </si>
  <si>
    <t>Escavação mecânica em material de 1ª cat. H= 0,00 a 1,50 m, em Vias Urbanas</t>
  </si>
  <si>
    <t>Reaterro de cavas c/ compactação mecânica (compactador manual), em Vias Urbanas</t>
  </si>
  <si>
    <t>Aço CA-50, fornecimento, dobragem e colocação nas formas (preço médio das bitolas)</t>
  </si>
  <si>
    <t>02.01</t>
  </si>
  <si>
    <t>02.02</t>
  </si>
  <si>
    <t>02.03</t>
  </si>
  <si>
    <t>Poço de Visita</t>
  </si>
  <si>
    <t>Corpo BSTC</t>
  </si>
  <si>
    <t>Trincheira drenante  em concreto armado, incluindo grelhas FOFO, escavação e reaterro.</t>
  </si>
  <si>
    <t>Trincheira</t>
  </si>
  <si>
    <t>Área total do terreno</t>
  </si>
  <si>
    <t>Metragem totam de meio-fio</t>
  </si>
  <si>
    <t>04.03</t>
  </si>
  <si>
    <t>Sapatas</t>
  </si>
  <si>
    <t>Aço CA-50 - 5 mm</t>
  </si>
  <si>
    <t>Aço CA-50 - 8 mm</t>
  </si>
  <si>
    <t>04.04</t>
  </si>
  <si>
    <t>04.05</t>
  </si>
  <si>
    <t>04.06</t>
  </si>
  <si>
    <t>Telhado</t>
  </si>
  <si>
    <t>Pilares com 3,80 m de altura</t>
  </si>
  <si>
    <t>Pilares com 3,00 m de altura</t>
  </si>
  <si>
    <t>03.03</t>
  </si>
  <si>
    <t>Meio-fio de concreto pré-moldado com dimensões de 15x12x30x100 cm , rejuntados com argamassa de cimento e areia no traço 1:3</t>
  </si>
  <si>
    <t>04.07</t>
  </si>
  <si>
    <t>SINAPI</t>
  </si>
  <si>
    <t xml:space="preserve">Trama de aço composta por terças para telhados de até duas águas para telha ondulada de fibrocimento, metálica, plástica ou termoacústica, incluso transporte vertical </t>
  </si>
  <si>
    <t>020524</t>
  </si>
  <si>
    <t>Formas planas de madeira com 02 (dois) reaproveitamentos, inclusive fornecimento e transporte
das madeiras, em Vias Urbanas.</t>
  </si>
  <si>
    <t>Pedreiro de O.A.C.</t>
  </si>
  <si>
    <t>Aço CA-50, fornecimento, dobragem e colocação nas formas (preço médio das bitolas).</t>
  </si>
  <si>
    <t>ÁREA COBERTA (BARRACÃO METÁLICO)</t>
  </si>
  <si>
    <r>
      <t xml:space="preserve">OBRA: </t>
    </r>
    <r>
      <rPr>
        <sz val="10"/>
        <rFont val="Arial"/>
        <family val="2"/>
      </rPr>
      <t>Execução de obra de drenagem e pavimentação, em blocos de concreto sextavados, com construção de área coberta (barracão metálico).</t>
    </r>
  </si>
  <si>
    <r>
      <t>LOCAL:</t>
    </r>
    <r>
      <rPr>
        <sz val="10"/>
        <rFont val="Arial"/>
        <family val="2"/>
      </rPr>
      <t xml:space="preserve"> Sossego, Zona Rural, Itarana/ES</t>
    </r>
  </si>
  <si>
    <t>Itarana, 23 de abril de 2019.</t>
  </si>
  <si>
    <r>
      <t>OBRA:</t>
    </r>
    <r>
      <rPr>
        <sz val="10"/>
        <rFont val="Arial"/>
        <family val="2"/>
      </rPr>
      <t xml:space="preserve"> Execução de obra de drenagem e pavimentação, em blocos de concreto sextavados, com construção de área coberta (barracão metálico).</t>
    </r>
  </si>
  <si>
    <t>Itarana, 23 de abril de 2019</t>
  </si>
  <si>
    <t>Ref. de Preços:</t>
  </si>
  <si>
    <t>Estrutura metálica</t>
  </si>
  <si>
    <t>Vigas baldrames com 4,85 m de comprimento</t>
  </si>
  <si>
    <t>Vigas baldrames com 5,21 m de comprimento</t>
  </si>
  <si>
    <t>IOPES - Set/2018</t>
  </si>
  <si>
    <t>DER-ES - Jan/2018</t>
  </si>
  <si>
    <t>SINAPI - Set/2018</t>
  </si>
  <si>
    <t>02.04</t>
  </si>
  <si>
    <t>Caixa ralo com grelha de concreto em blocos pré-moldados - CRG - Vias Urbanas</t>
  </si>
  <si>
    <t>Caixa ralo</t>
  </si>
  <si>
    <r>
      <t xml:space="preserve">LOCAL:  </t>
    </r>
    <r>
      <rPr>
        <sz val="10"/>
        <rFont val="Arial"/>
        <family val="2"/>
      </rPr>
      <t>Sossego, Zona Rural, Itarana/ES</t>
    </r>
  </si>
  <si>
    <r>
      <t>LOCAL:</t>
    </r>
    <r>
      <rPr>
        <sz val="10"/>
        <rFont val="Arial"/>
        <family val="2"/>
      </rPr>
      <t xml:space="preserve">  Sossego, Zona Rural, Itarana/ES</t>
    </r>
  </si>
  <si>
    <t>Custo Horário Total [(A)]</t>
  </si>
  <si>
    <t>Custo Unitário da Execução [(A)/(D)]=(E)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</si>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</sst>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.5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5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6" fillId="25" borderId="18" applyNumberFormat="0" applyFont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44" fontId="37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339">
    <xf numFmtId="0" fontId="0" fillId="0" borderId="0" xfId="0"/>
    <xf numFmtId="4" fontId="0" fillId="0" borderId="0" xfId="0" applyNumberForma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4" fontId="7" fillId="27" borderId="10" xfId="1" applyFont="1" applyFill="1" applyBorder="1" applyAlignment="1">
      <alignment horizontal="center" vertical="center"/>
    </xf>
    <xf numFmtId="4" fontId="27" fillId="26" borderId="0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29" fillId="3" borderId="10" xfId="1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29" borderId="20" xfId="0" applyFont="1" applyFill="1" applyBorder="1" applyAlignment="1">
      <alignment horizontal="center" vertical="center"/>
    </xf>
    <xf numFmtId="10" fontId="29" fillId="29" borderId="20" xfId="0" applyNumberFormat="1" applyFont="1" applyFill="1" applyBorder="1" applyAlignment="1">
      <alignment horizontal="right" vertical="center"/>
    </xf>
    <xf numFmtId="170" fontId="29" fillId="0" borderId="21" xfId="1" applyNumberFormat="1" applyFont="1" applyBorder="1" applyAlignment="1">
      <alignment horizontal="right" vertical="center"/>
    </xf>
    <xf numFmtId="10" fontId="29" fillId="28" borderId="10" xfId="0" applyNumberFormat="1" applyFont="1" applyFill="1" applyBorder="1" applyAlignment="1">
      <alignment horizontal="right" vertical="center"/>
    </xf>
    <xf numFmtId="170" fontId="29" fillId="28" borderId="10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9" fontId="7" fillId="28" borderId="7" xfId="0" applyNumberFormat="1" applyFont="1" applyFill="1" applyBorder="1" applyAlignment="1">
      <alignment horizontal="center" vertical="center"/>
    </xf>
    <xf numFmtId="0" fontId="7" fillId="28" borderId="8" xfId="0" applyFont="1" applyFill="1" applyBorder="1" applyAlignment="1">
      <alignment horizontal="center" vertical="center"/>
    </xf>
    <xf numFmtId="0" fontId="7" fillId="28" borderId="8" xfId="0" applyFont="1" applyFill="1" applyBorder="1" applyAlignment="1">
      <alignment horizontal="left" vertical="center" wrapText="1"/>
    </xf>
    <xf numFmtId="164" fontId="7" fillId="28" borderId="11" xfId="1" applyFont="1" applyFill="1" applyBorder="1" applyAlignment="1">
      <alignment horizontal="center" vertical="center"/>
    </xf>
    <xf numFmtId="4" fontId="7" fillId="28" borderId="8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vertical="center" wrapText="1"/>
    </xf>
    <xf numFmtId="4" fontId="6" fillId="26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2" fontId="6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/>
    </xf>
    <xf numFmtId="4" fontId="6" fillId="26" borderId="3" xfId="0" applyNumberFormat="1" applyFont="1" applyFill="1" applyBorder="1" applyAlignment="1">
      <alignment horizontal="center"/>
    </xf>
    <xf numFmtId="2" fontId="7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 vertical="center"/>
    </xf>
    <xf numFmtId="4" fontId="6" fillId="26" borderId="0" xfId="4" applyNumberFormat="1" applyFont="1" applyFill="1" applyBorder="1" applyAlignment="1">
      <alignment horizontal="center" vertical="center"/>
    </xf>
    <xf numFmtId="3" fontId="30" fillId="26" borderId="2" xfId="4" applyNumberFormat="1" applyFont="1" applyFill="1" applyBorder="1" applyAlignment="1">
      <alignment horizontal="right" vertical="top"/>
    </xf>
    <xf numFmtId="0" fontId="30" fillId="26" borderId="2" xfId="4" applyFont="1" applyFill="1" applyBorder="1" applyAlignment="1">
      <alignment vertical="top" wrapText="1"/>
    </xf>
    <xf numFmtId="3" fontId="30" fillId="26" borderId="0" xfId="4" applyNumberFormat="1" applyFont="1" applyFill="1" applyBorder="1" applyAlignment="1">
      <alignment horizontal="center" vertical="top"/>
    </xf>
    <xf numFmtId="2" fontId="30" fillId="26" borderId="0" xfId="5" applyNumberFormat="1" applyFont="1" applyFill="1" applyBorder="1" applyAlignment="1">
      <alignment horizontal="center" vertical="top"/>
    </xf>
    <xf numFmtId="2" fontId="30" fillId="26" borderId="0" xfId="4" applyNumberFormat="1" applyFont="1" applyFill="1" applyBorder="1" applyAlignment="1">
      <alignment horizontal="center" vertical="top"/>
    </xf>
    <xf numFmtId="2" fontId="30" fillId="26" borderId="0" xfId="5" applyNumberFormat="1" applyFont="1" applyFill="1" applyBorder="1" applyAlignment="1">
      <alignment vertical="top"/>
    </xf>
    <xf numFmtId="4" fontId="31" fillId="26" borderId="0" xfId="4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/>
    </xf>
    <xf numFmtId="4" fontId="30" fillId="26" borderId="0" xfId="1" applyNumberFormat="1" applyFont="1" applyFill="1" applyBorder="1" applyAlignment="1">
      <alignment horizontal="center" vertical="top" wrapText="1"/>
    </xf>
    <xf numFmtId="4" fontId="30" fillId="26" borderId="0" xfId="1" applyNumberFormat="1" applyFont="1" applyFill="1" applyBorder="1" applyAlignment="1">
      <alignment horizontal="center" vertical="top"/>
    </xf>
    <xf numFmtId="4" fontId="30" fillId="26" borderId="3" xfId="1" applyNumberFormat="1" applyFont="1" applyFill="1" applyBorder="1" applyAlignment="1">
      <alignment horizontal="center" vertical="top"/>
    </xf>
    <xf numFmtId="4" fontId="7" fillId="26" borderId="0" xfId="4" applyNumberFormat="1" applyFont="1" applyFill="1" applyBorder="1" applyAlignment="1">
      <alignment horizontal="center" vertical="center"/>
    </xf>
    <xf numFmtId="4" fontId="30" fillId="26" borderId="0" xfId="4" applyNumberFormat="1" applyFont="1" applyFill="1" applyBorder="1" applyAlignment="1">
      <alignment horizontal="center" vertical="center"/>
    </xf>
    <xf numFmtId="3" fontId="7" fillId="26" borderId="2" xfId="4" applyNumberFormat="1" applyFont="1" applyFill="1" applyBorder="1" applyAlignment="1">
      <alignment horizontal="right" vertical="top"/>
    </xf>
    <xf numFmtId="0" fontId="6" fillId="26" borderId="2" xfId="4" applyFont="1" applyFill="1" applyBorder="1" applyAlignment="1">
      <alignment vertical="top" wrapText="1"/>
    </xf>
    <xf numFmtId="3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horizontal="center" vertical="top"/>
    </xf>
    <xf numFmtId="2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vertical="top"/>
    </xf>
    <xf numFmtId="4" fontId="6" fillId="26" borderId="0" xfId="4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 wrapText="1"/>
    </xf>
    <xf numFmtId="4" fontId="6" fillId="26" borderId="3" xfId="1" applyNumberFormat="1" applyFont="1" applyFill="1" applyBorder="1" applyAlignment="1">
      <alignment horizontal="center" vertical="top"/>
    </xf>
    <xf numFmtId="4" fontId="6" fillId="26" borderId="3" xfId="4" applyNumberFormat="1" applyFont="1" applyFill="1" applyBorder="1" applyAlignment="1">
      <alignment horizontal="center" vertical="top"/>
    </xf>
    <xf numFmtId="0" fontId="7" fillId="26" borderId="7" xfId="4" applyFont="1" applyFill="1" applyBorder="1" applyAlignment="1">
      <alignment vertical="top" wrapText="1"/>
    </xf>
    <xf numFmtId="3" fontId="7" fillId="26" borderId="8" xfId="4" applyNumberFormat="1" applyFont="1" applyFill="1" applyBorder="1" applyAlignment="1">
      <alignment horizontal="center" vertical="top"/>
    </xf>
    <xf numFmtId="2" fontId="7" fillId="26" borderId="8" xfId="5" applyNumberFormat="1" applyFont="1" applyFill="1" applyBorder="1" applyAlignment="1">
      <alignment horizontal="center" vertical="top"/>
    </xf>
    <xf numFmtId="2" fontId="7" fillId="26" borderId="8" xfId="4" applyNumberFormat="1" applyFont="1" applyFill="1" applyBorder="1" applyAlignment="1">
      <alignment horizontal="center" vertical="top"/>
    </xf>
    <xf numFmtId="2" fontId="7" fillId="26" borderId="8" xfId="5" applyNumberFormat="1" applyFont="1" applyFill="1" applyBorder="1" applyAlignment="1">
      <alignment vertical="top"/>
    </xf>
    <xf numFmtId="4" fontId="6" fillId="26" borderId="8" xfId="4" applyNumberFormat="1" applyFont="1" applyFill="1" applyBorder="1" applyAlignment="1">
      <alignment horizontal="center" vertical="top"/>
    </xf>
    <xf numFmtId="4" fontId="7" fillId="26" borderId="8" xfId="4" applyNumberFormat="1" applyFont="1" applyFill="1" applyBorder="1" applyAlignment="1">
      <alignment horizontal="center" vertical="top"/>
    </xf>
    <xf numFmtId="4" fontId="7" fillId="26" borderId="11" xfId="1" applyNumberFormat="1" applyFont="1" applyFill="1" applyBorder="1" applyAlignment="1">
      <alignment horizontal="center" vertical="top"/>
    </xf>
    <xf numFmtId="4" fontId="7" fillId="26" borderId="11" xfId="4" applyNumberFormat="1" applyFont="1" applyFill="1" applyBorder="1" applyAlignment="1">
      <alignment horizontal="center" vertical="top"/>
    </xf>
    <xf numFmtId="4" fontId="34" fillId="26" borderId="0" xfId="4" applyNumberFormat="1" applyFont="1" applyFill="1" applyBorder="1" applyAlignment="1">
      <alignment horizontal="center" vertical="center"/>
    </xf>
    <xf numFmtId="0" fontId="28" fillId="26" borderId="2" xfId="4" applyFont="1" applyFill="1" applyBorder="1" applyAlignment="1">
      <alignment vertical="top" wrapText="1"/>
    </xf>
    <xf numFmtId="0" fontId="7" fillId="26" borderId="2" xfId="4" applyFont="1" applyFill="1" applyBorder="1" applyAlignment="1">
      <alignment vertical="top" wrapText="1"/>
    </xf>
    <xf numFmtId="3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horizontal="center" vertical="top"/>
    </xf>
    <xf numFmtId="2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vertical="top"/>
    </xf>
    <xf numFmtId="4" fontId="7" fillId="26" borderId="0" xfId="4" applyNumberFormat="1" applyFont="1" applyFill="1" applyBorder="1" applyAlignment="1">
      <alignment horizontal="center" vertical="top"/>
    </xf>
    <xf numFmtId="4" fontId="7" fillId="26" borderId="3" xfId="1" applyNumberFormat="1" applyFont="1" applyFill="1" applyBorder="1" applyAlignment="1">
      <alignment horizontal="center" vertical="top"/>
    </xf>
    <xf numFmtId="4" fontId="7" fillId="26" borderId="3" xfId="4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 wrapText="1"/>
    </xf>
    <xf numFmtId="4" fontId="7" fillId="26" borderId="0" xfId="1" applyNumberFormat="1" applyFont="1" applyFill="1" applyBorder="1" applyAlignment="1">
      <alignment horizontal="center" vertical="top"/>
    </xf>
    <xf numFmtId="4" fontId="6" fillId="26" borderId="2" xfId="0" applyNumberFormat="1" applyFont="1" applyFill="1" applyBorder="1" applyAlignment="1">
      <alignment horizontal="center" vertical="center" wrapText="1"/>
    </xf>
    <xf numFmtId="3" fontId="6" fillId="26" borderId="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4" fontId="29" fillId="28" borderId="10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left" vertical="center"/>
    </xf>
    <xf numFmtId="164" fontId="7" fillId="26" borderId="0" xfId="1" applyFont="1" applyFill="1" applyBorder="1" applyAlignment="1">
      <alignment horizontal="right" vertical="center"/>
    </xf>
    <xf numFmtId="10" fontId="7" fillId="26" borderId="0" xfId="1" applyNumberFormat="1" applyFont="1" applyFill="1" applyBorder="1" applyAlignment="1">
      <alignment horizontal="left" vertical="center"/>
    </xf>
    <xf numFmtId="44" fontId="7" fillId="27" borderId="10" xfId="83" applyFont="1" applyFill="1" applyBorder="1" applyAlignment="1">
      <alignment horizontal="center" vertical="center"/>
    </xf>
    <xf numFmtId="44" fontId="7" fillId="28" borderId="8" xfId="83" applyFont="1" applyFill="1" applyBorder="1" applyAlignment="1">
      <alignment horizontal="center" vertical="center"/>
    </xf>
    <xf numFmtId="44" fontId="0" fillId="0" borderId="10" xfId="83" applyFont="1" applyFill="1" applyBorder="1" applyAlignment="1">
      <alignment horizontal="center" vertical="center"/>
    </xf>
    <xf numFmtId="44" fontId="0" fillId="28" borderId="8" xfId="83" applyFont="1" applyFill="1" applyBorder="1" applyAlignment="1">
      <alignment horizontal="center" vertical="center"/>
    </xf>
    <xf numFmtId="44" fontId="6" fillId="26" borderId="10" xfId="83" applyFont="1" applyFill="1" applyBorder="1" applyAlignment="1">
      <alignment horizontal="right" vertical="center" indent="1"/>
    </xf>
    <xf numFmtId="44" fontId="7" fillId="0" borderId="10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right" vertical="center" indent="1"/>
    </xf>
    <xf numFmtId="44" fontId="0" fillId="0" borderId="0" xfId="83" applyFont="1" applyFill="1" applyAlignment="1">
      <alignment horizontal="center" vertical="center"/>
    </xf>
    <xf numFmtId="44" fontId="7" fillId="28" borderId="11" xfId="83" applyFont="1" applyFill="1" applyBorder="1" applyAlignment="1">
      <alignment horizontal="center" vertical="center"/>
    </xf>
    <xf numFmtId="44" fontId="0" fillId="0" borderId="10" xfId="83" applyFont="1" applyFill="1" applyBorder="1" applyAlignment="1">
      <alignment horizontal="right" vertical="center" indent="1"/>
    </xf>
    <xf numFmtId="44" fontId="6" fillId="0" borderId="10" xfId="83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left" vertical="center"/>
    </xf>
    <xf numFmtId="4" fontId="7" fillId="26" borderId="5" xfId="0" applyNumberFormat="1" applyFont="1" applyFill="1" applyBorder="1" applyAlignment="1">
      <alignment horizontal="left" vertical="center"/>
    </xf>
    <xf numFmtId="2" fontId="7" fillId="26" borderId="0" xfId="0" applyNumberFormat="1" applyFont="1" applyFill="1" applyBorder="1" applyAlignment="1">
      <alignment horizontal="left" vertical="center"/>
    </xf>
    <xf numFmtId="2" fontId="6" fillId="26" borderId="0" xfId="0" applyNumberFormat="1" applyFont="1" applyFill="1" applyBorder="1" applyAlignment="1">
      <alignment horizontal="left" vertical="center"/>
    </xf>
    <xf numFmtId="0" fontId="6" fillId="0" borderId="0" xfId="0" applyFont="1" applyAlignment="1"/>
    <xf numFmtId="0" fontId="7" fillId="0" borderId="10" xfId="0" applyFont="1" applyBorder="1"/>
    <xf numFmtId="10" fontId="7" fillId="0" borderId="10" xfId="0" applyNumberFormat="1" applyFont="1" applyBorder="1"/>
    <xf numFmtId="2" fontId="7" fillId="0" borderId="10" xfId="0" applyNumberFormat="1" applyFont="1" applyBorder="1"/>
    <xf numFmtId="4" fontId="40" fillId="26" borderId="0" xfId="0" applyNumberFormat="1" applyFont="1" applyFill="1" applyBorder="1" applyAlignment="1">
      <alignment horizontal="center" vertical="center"/>
    </xf>
    <xf numFmtId="3" fontId="30" fillId="26" borderId="2" xfId="4" quotePrefix="1" applyNumberFormat="1" applyFont="1" applyFill="1" applyBorder="1" applyAlignment="1">
      <alignment horizontal="right" vertical="top"/>
    </xf>
    <xf numFmtId="3" fontId="28" fillId="26" borderId="2" xfId="4" quotePrefix="1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center" vertical="center"/>
    </xf>
    <xf numFmtId="4" fontId="7" fillId="26" borderId="0" xfId="0" applyNumberFormat="1" applyFont="1" applyFill="1" applyBorder="1" applyAlignment="1">
      <alignment vertical="center"/>
    </xf>
    <xf numFmtId="4" fontId="6" fillId="26" borderId="0" xfId="0" applyNumberFormat="1" applyFont="1" applyFill="1" applyBorder="1" applyAlignment="1">
      <alignment vertical="center"/>
    </xf>
    <xf numFmtId="4" fontId="6" fillId="26" borderId="5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9" fillId="30" borderId="10" xfId="0" applyFont="1" applyFill="1" applyBorder="1" applyAlignment="1">
      <alignment horizontal="center" vertical="center"/>
    </xf>
    <xf numFmtId="44" fontId="0" fillId="0" borderId="10" xfId="83" applyFon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0" fontId="6" fillId="26" borderId="2" xfId="4" applyFont="1" applyFill="1" applyBorder="1" applyAlignment="1">
      <alignment horizontal="left" vertical="top" wrapText="1"/>
    </xf>
    <xf numFmtId="2" fontId="6" fillId="26" borderId="0" xfId="4" applyNumberFormat="1" applyFont="1" applyFill="1" applyBorder="1" applyAlignment="1">
      <alignment horizontal="center" vertical="center" wrapText="1"/>
    </xf>
    <xf numFmtId="2" fontId="6" fillId="26" borderId="3" xfId="4" applyNumberFormat="1" applyFont="1" applyFill="1" applyBorder="1" applyAlignment="1">
      <alignment horizontal="center" vertical="center" wrapText="1"/>
    </xf>
    <xf numFmtId="0" fontId="7" fillId="26" borderId="0" xfId="4" applyFont="1" applyFill="1" applyBorder="1" applyAlignment="1">
      <alignment horizontal="left" vertical="top" wrapText="1"/>
    </xf>
    <xf numFmtId="2" fontId="6" fillId="26" borderId="3" xfId="4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9" fontId="6" fillId="26" borderId="9" xfId="0" applyNumberFormat="1" applyFont="1" applyFill="1" applyBorder="1" applyAlignment="1">
      <alignment horizontal="center" vertical="center"/>
    </xf>
    <xf numFmtId="2" fontId="6" fillId="26" borderId="0" xfId="4" applyNumberFormat="1" applyFont="1" applyFill="1" applyBorder="1" applyAlignment="1">
      <alignment horizontal="center" vertical="top" wrapText="1"/>
    </xf>
    <xf numFmtId="0" fontId="6" fillId="26" borderId="0" xfId="4" applyFont="1" applyFill="1" applyBorder="1" applyAlignment="1">
      <alignment horizontal="center" vertical="top" wrapText="1"/>
    </xf>
    <xf numFmtId="3" fontId="6" fillId="26" borderId="2" xfId="4" applyNumberFormat="1" applyFont="1" applyFill="1" applyBorder="1" applyAlignment="1">
      <alignment horizontal="right" vertical="top"/>
    </xf>
    <xf numFmtId="0" fontId="6" fillId="26" borderId="0" xfId="4" applyFont="1" applyFill="1" applyBorder="1" applyAlignment="1">
      <alignment horizontal="left" vertical="top" wrapText="1"/>
    </xf>
    <xf numFmtId="3" fontId="6" fillId="26" borderId="2" xfId="4" applyNumberFormat="1" applyFont="1" applyFill="1" applyBorder="1" applyAlignment="1">
      <alignment vertical="top"/>
    </xf>
    <xf numFmtId="0" fontId="6" fillId="26" borderId="0" xfId="4" applyFont="1" applyFill="1" applyBorder="1" applyAlignment="1">
      <alignment vertical="top" wrapText="1"/>
    </xf>
    <xf numFmtId="0" fontId="6" fillId="26" borderId="3" xfId="4" applyFont="1" applyFill="1" applyBorder="1" applyAlignment="1">
      <alignment vertical="top" wrapText="1"/>
    </xf>
    <xf numFmtId="4" fontId="6" fillId="26" borderId="0" xfId="4" applyNumberFormat="1" applyFont="1" applyFill="1" applyBorder="1" applyAlignment="1">
      <alignment vertical="center"/>
    </xf>
    <xf numFmtId="0" fontId="6" fillId="26" borderId="3" xfId="4" applyFont="1" applyFill="1" applyBorder="1" applyAlignment="1">
      <alignment horizontal="center" vertical="top" wrapText="1"/>
    </xf>
    <xf numFmtId="2" fontId="6" fillId="26" borderId="0" xfId="4" applyNumberFormat="1" applyFont="1" applyFill="1" applyBorder="1" applyAlignment="1">
      <alignment vertical="top" wrapText="1"/>
    </xf>
    <xf numFmtId="2" fontId="6" fillId="26" borderId="3" xfId="1" applyNumberFormat="1" applyFont="1" applyFill="1" applyBorder="1" applyAlignment="1">
      <alignment horizontal="center" vertical="top"/>
    </xf>
    <xf numFmtId="2" fontId="6" fillId="26" borderId="3" xfId="4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9" fontId="7" fillId="28" borderId="7" xfId="0" quotePrefix="1" applyNumberFormat="1" applyFont="1" applyFill="1" applyBorder="1" applyAlignment="1">
      <alignment horizontal="center" vertical="center"/>
    </xf>
    <xf numFmtId="0" fontId="7" fillId="26" borderId="0" xfId="4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10" xfId="0" quotePrefix="1" applyFont="1" applyBorder="1" applyAlignment="1">
      <alignment horizontal="center" vertical="center"/>
    </xf>
    <xf numFmtId="1" fontId="6" fillId="0" borderId="10" xfId="0" quotePrefix="1" applyNumberFormat="1" applyFont="1" applyFill="1" applyBorder="1" applyAlignment="1">
      <alignment horizontal="center" vertical="center"/>
    </xf>
    <xf numFmtId="44" fontId="0" fillId="26" borderId="0" xfId="83" applyFont="1" applyFill="1"/>
    <xf numFmtId="0" fontId="6" fillId="0" borderId="0" xfId="0" applyFont="1"/>
    <xf numFmtId="0" fontId="6" fillId="0" borderId="0" xfId="0" applyFont="1" applyAlignment="1">
      <alignment horizontal="center"/>
    </xf>
    <xf numFmtId="44" fontId="0" fillId="26" borderId="10" xfId="83" applyFont="1" applyFill="1" applyBorder="1" applyAlignment="1">
      <alignment vertical="center"/>
    </xf>
    <xf numFmtId="44" fontId="6" fillId="0" borderId="6" xfId="83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1" fontId="32" fillId="26" borderId="10" xfId="58" applyNumberFormat="1" applyFont="1" applyFill="1" applyBorder="1" applyAlignment="1">
      <alignment horizontal="center" vertical="center" wrapText="1"/>
    </xf>
    <xf numFmtId="4" fontId="6" fillId="26" borderId="2" xfId="4" applyNumberFormat="1" applyFont="1" applyFill="1" applyBorder="1" applyAlignment="1">
      <alignment horizontal="left" vertical="top" wrapText="1"/>
    </xf>
    <xf numFmtId="0" fontId="6" fillId="0" borderId="0" xfId="0" quotePrefix="1" applyFont="1" applyAlignment="1">
      <alignment horizontal="center" vertical="center"/>
    </xf>
    <xf numFmtId="0" fontId="7" fillId="26" borderId="0" xfId="4" applyFont="1" applyFill="1" applyBorder="1" applyAlignment="1">
      <alignment horizontal="left" vertical="top" wrapText="1"/>
    </xf>
    <xf numFmtId="44" fontId="6" fillId="0" borderId="10" xfId="83" applyFont="1" applyBorder="1" applyAlignment="1">
      <alignment horizontal="center" vertical="center"/>
    </xf>
    <xf numFmtId="49" fontId="6" fillId="0" borderId="10" xfId="0" quotePrefix="1" applyNumberFormat="1" applyFont="1" applyFill="1" applyBorder="1" applyAlignment="1">
      <alignment horizontal="center" vertical="center"/>
    </xf>
    <xf numFmtId="4" fontId="7" fillId="26" borderId="0" xfId="0" applyNumberFormat="1" applyFont="1" applyFill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4" fontId="27" fillId="26" borderId="0" xfId="83" applyFont="1" applyFill="1" applyBorder="1" applyAlignment="1">
      <alignment vertical="center" wrapText="1"/>
    </xf>
    <xf numFmtId="10" fontId="6" fillId="26" borderId="0" xfId="84" applyNumberFormat="1" applyFont="1" applyFill="1" applyBorder="1" applyAlignment="1">
      <alignment horizontal="left" vertical="center"/>
    </xf>
    <xf numFmtId="0" fontId="7" fillId="26" borderId="2" xfId="0" applyFont="1" applyFill="1" applyBorder="1" applyAlignment="1">
      <alignment vertical="center"/>
    </xf>
    <xf numFmtId="0" fontId="7" fillId="26" borderId="0" xfId="0" applyFont="1" applyFill="1" applyBorder="1" applyAlignment="1">
      <alignment vertical="center"/>
    </xf>
    <xf numFmtId="0" fontId="6" fillId="26" borderId="10" xfId="0" applyFont="1" applyFill="1" applyBorder="1"/>
    <xf numFmtId="0" fontId="6" fillId="26" borderId="10" xfId="0" quotePrefix="1" applyFont="1" applyFill="1" applyBorder="1" applyAlignment="1">
      <alignment horizontal="center" vertical="center"/>
    </xf>
    <xf numFmtId="0" fontId="6" fillId="26" borderId="0" xfId="0" applyFont="1" applyFill="1" applyAlignment="1">
      <alignment horizontal="center" vertical="center"/>
    </xf>
    <xf numFmtId="3" fontId="6" fillId="26" borderId="0" xfId="4" applyNumberFormat="1" applyFont="1" applyFill="1" applyBorder="1" applyAlignment="1">
      <alignment horizontal="right" vertical="top"/>
    </xf>
    <xf numFmtId="0" fontId="6" fillId="26" borderId="0" xfId="4" applyFont="1" applyFill="1" applyBorder="1" applyAlignment="1">
      <alignment horizontal="center" vertical="center" wrapText="1"/>
    </xf>
    <xf numFmtId="44" fontId="36" fillId="26" borderId="0" xfId="83" applyFont="1" applyFill="1" applyBorder="1" applyAlignment="1">
      <alignment horizontal="right" vertical="center" wrapText="1"/>
    </xf>
    <xf numFmtId="44" fontId="27" fillId="26" borderId="0" xfId="83" applyFont="1" applyFill="1" applyBorder="1" applyAlignment="1">
      <alignment vertical="center"/>
    </xf>
    <xf numFmtId="44" fontId="27" fillId="26" borderId="5" xfId="83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center" vertical="center"/>
    </xf>
    <xf numFmtId="44" fontId="6" fillId="0" borderId="0" xfId="83" applyFont="1"/>
    <xf numFmtId="0" fontId="7" fillId="26" borderId="0" xfId="0" applyFont="1" applyFill="1" applyBorder="1" applyAlignment="1">
      <alignment horizontal="left" vertical="center"/>
    </xf>
    <xf numFmtId="164" fontId="7" fillId="26" borderId="0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0" fillId="26" borderId="27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26" borderId="31" xfId="0" applyNumberFormat="1" applyFill="1" applyBorder="1" applyAlignment="1">
      <alignment horizontal="center" vertical="center"/>
    </xf>
    <xf numFmtId="4" fontId="0" fillId="26" borderId="32" xfId="0" applyNumberFormat="1" applyFill="1" applyBorder="1" applyAlignment="1">
      <alignment horizontal="center" vertical="center"/>
    </xf>
    <xf numFmtId="4" fontId="0" fillId="26" borderId="30" xfId="0" applyNumberFormat="1" applyFill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26" borderId="23" xfId="0" applyNumberFormat="1" applyFill="1" applyBorder="1" applyAlignment="1">
      <alignment horizontal="center" vertical="center"/>
    </xf>
    <xf numFmtId="4" fontId="0" fillId="26" borderId="33" xfId="0" applyNumberFormat="1" applyFill="1" applyBorder="1" applyAlignment="1">
      <alignment horizontal="center" vertical="center"/>
    </xf>
    <xf numFmtId="4" fontId="0" fillId="26" borderId="34" xfId="0" applyNumberFormat="1" applyFill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38" fillId="26" borderId="0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5" xfId="0" applyNumberFormat="1" applyFont="1" applyFill="1" applyBorder="1" applyAlignment="1">
      <alignment horizontal="center" vertical="center"/>
    </xf>
    <xf numFmtId="164" fontId="28" fillId="28" borderId="10" xfId="1" applyFont="1" applyFill="1" applyBorder="1" applyAlignment="1">
      <alignment horizontal="center" vertical="center"/>
    </xf>
    <xf numFmtId="164" fontId="29" fillId="28" borderId="10" xfId="1" applyFont="1" applyFill="1" applyBorder="1" applyAlignment="1">
      <alignment horizontal="center" vertical="center"/>
    </xf>
    <xf numFmtId="10" fontId="32" fillId="0" borderId="6" xfId="0" applyNumberFormat="1" applyFont="1" applyFill="1" applyBorder="1" applyAlignment="1">
      <alignment horizontal="right" vertical="center" wrapText="1"/>
    </xf>
    <xf numFmtId="10" fontId="32" fillId="0" borderId="9" xfId="0" applyNumberFormat="1" applyFont="1" applyFill="1" applyBorder="1" applyAlignment="1">
      <alignment horizontal="right" vertical="center" wrapText="1"/>
    </xf>
    <xf numFmtId="164" fontId="32" fillId="0" borderId="10" xfId="1" applyFont="1" applyFill="1" applyBorder="1" applyAlignment="1">
      <alignment horizontal="center" vertical="center" wrapText="1"/>
    </xf>
    <xf numFmtId="4" fontId="29" fillId="3" borderId="9" xfId="0" applyNumberFormat="1" applyFont="1" applyFill="1" applyBorder="1" applyAlignment="1">
      <alignment horizontal="center" vertical="center"/>
    </xf>
    <xf numFmtId="4" fontId="29" fillId="3" borderId="10" xfId="0" applyNumberFormat="1" applyFont="1" applyFill="1" applyBorder="1" applyAlignment="1">
      <alignment horizontal="center" vertical="center"/>
    </xf>
    <xf numFmtId="4" fontId="29" fillId="3" borderId="9" xfId="1" applyNumberFormat="1" applyFont="1" applyFill="1" applyBorder="1" applyAlignment="1">
      <alignment horizontal="center" vertical="center"/>
    </xf>
    <xf numFmtId="4" fontId="29" fillId="3" borderId="10" xfId="1" applyNumberFormat="1" applyFont="1" applyFill="1" applyBorder="1" applyAlignment="1">
      <alignment horizontal="center" vertical="center"/>
    </xf>
    <xf numFmtId="4" fontId="29" fillId="3" borderId="22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>
      <alignment horizontal="center" vertical="center"/>
    </xf>
    <xf numFmtId="4" fontId="6" fillId="26" borderId="25" xfId="0" applyNumberFormat="1" applyFont="1" applyFill="1" applyBorder="1" applyAlignment="1">
      <alignment horizontal="center" vertical="center"/>
    </xf>
    <xf numFmtId="4" fontId="6" fillId="26" borderId="27" xfId="0" applyNumberFormat="1" applyFont="1" applyFill="1" applyBorder="1" applyAlignment="1">
      <alignment horizontal="center" vertical="center"/>
    </xf>
    <xf numFmtId="4" fontId="6" fillId="26" borderId="26" xfId="0" applyNumberFormat="1" applyFont="1" applyFill="1" applyBorder="1" applyAlignment="1">
      <alignment horizontal="center" vertical="center"/>
    </xf>
    <xf numFmtId="4" fontId="6" fillId="26" borderId="0" xfId="0" applyNumberFormat="1" applyFont="1" applyFill="1" applyBorder="1" applyAlignment="1">
      <alignment horizontal="center" vertical="center"/>
    </xf>
    <xf numFmtId="4" fontId="6" fillId="26" borderId="28" xfId="0" applyNumberFormat="1" applyFont="1" applyFill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4" fontId="0" fillId="26" borderId="30" xfId="0" applyNumberFormat="1" applyFill="1" applyBorder="1" applyAlignment="1">
      <alignment horizontal="center" vertical="center"/>
    </xf>
    <xf numFmtId="2" fontId="29" fillId="28" borderId="10" xfId="1" applyNumberFormat="1" applyFont="1" applyFill="1" applyBorder="1" applyAlignment="1">
      <alignment horizontal="right" vertical="center"/>
    </xf>
    <xf numFmtId="4" fontId="29" fillId="28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7" fillId="26" borderId="0" xfId="0" applyNumberFormat="1" applyFont="1" applyFill="1" applyBorder="1" applyAlignment="1">
      <alignment horizontal="center" vertical="center"/>
    </xf>
    <xf numFmtId="2" fontId="7" fillId="26" borderId="5" xfId="0" applyNumberFormat="1" applyFont="1" applyFill="1" applyBorder="1" applyAlignment="1">
      <alignment horizontal="center" vertical="center"/>
    </xf>
    <xf numFmtId="4" fontId="36" fillId="26" borderId="0" xfId="0" applyNumberFormat="1" applyFont="1" applyFill="1" applyBorder="1" applyAlignment="1">
      <alignment horizontal="center" vertical="center"/>
    </xf>
    <xf numFmtId="4" fontId="36" fillId="26" borderId="0" xfId="0" applyNumberFormat="1" applyFont="1" applyFill="1" applyBorder="1" applyAlignment="1">
      <alignment horizontal="right" vertical="center"/>
    </xf>
    <xf numFmtId="44" fontId="7" fillId="26" borderId="0" xfId="83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4" fontId="7" fillId="26" borderId="2" xfId="4" applyNumberFormat="1" applyFont="1" applyFill="1" applyBorder="1" applyAlignment="1">
      <alignment horizontal="left" vertical="top" wrapText="1"/>
    </xf>
    <xf numFmtId="0" fontId="7" fillId="26" borderId="0" xfId="4" applyFont="1" applyFill="1" applyBorder="1" applyAlignment="1">
      <alignment horizontal="left" vertical="top" wrapText="1"/>
    </xf>
    <xf numFmtId="0" fontId="7" fillId="26" borderId="3" xfId="4" applyFont="1" applyFill="1" applyBorder="1" applyAlignment="1">
      <alignment horizontal="left" vertical="top" wrapText="1"/>
    </xf>
    <xf numFmtId="4" fontId="7" fillId="26" borderId="0" xfId="4" applyNumberFormat="1" applyFont="1" applyFill="1" applyBorder="1" applyAlignment="1">
      <alignment horizontal="left" vertical="top" wrapText="1"/>
    </xf>
    <xf numFmtId="4" fontId="7" fillId="26" borderId="3" xfId="4" applyNumberFormat="1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left" vertical="top" wrapText="1"/>
    </xf>
    <xf numFmtId="0" fontId="7" fillId="26" borderId="0" xfId="0" applyFont="1" applyFill="1" applyBorder="1" applyAlignment="1">
      <alignment horizontal="left" vertical="top" wrapText="1"/>
    </xf>
    <xf numFmtId="0" fontId="7" fillId="26" borderId="4" xfId="0" applyFont="1" applyFill="1" applyBorder="1" applyAlignment="1">
      <alignment horizontal="left" vertical="top" wrapText="1"/>
    </xf>
    <xf numFmtId="0" fontId="7" fillId="26" borderId="5" xfId="0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0" fontId="38" fillId="26" borderId="2" xfId="0" applyFont="1" applyFill="1" applyBorder="1" applyAlignment="1">
      <alignment horizontal="center" vertical="center"/>
    </xf>
    <xf numFmtId="0" fontId="38" fillId="26" borderId="3" xfId="0" applyFont="1" applyFill="1" applyBorder="1" applyAlignment="1">
      <alignment horizontal="center" vertical="center"/>
    </xf>
    <xf numFmtId="4" fontId="6" fillId="26" borderId="0" xfId="0" applyNumberFormat="1" applyFont="1" applyFill="1" applyBorder="1" applyAlignment="1">
      <alignment horizontal="right"/>
    </xf>
    <xf numFmtId="4" fontId="6" fillId="26" borderId="3" xfId="0" applyNumberFormat="1" applyFont="1" applyFill="1" applyBorder="1" applyAlignment="1">
      <alignment horizontal="right"/>
    </xf>
    <xf numFmtId="3" fontId="7" fillId="27" borderId="6" xfId="4" applyNumberFormat="1" applyFont="1" applyFill="1" applyBorder="1" applyAlignment="1">
      <alignment horizontal="center" vertical="center"/>
    </xf>
    <xf numFmtId="3" fontId="7" fillId="27" borderId="9" xfId="4" applyNumberFormat="1" applyFont="1" applyFill="1" applyBorder="1" applyAlignment="1">
      <alignment horizontal="center" vertical="center"/>
    </xf>
    <xf numFmtId="0" fontId="7" fillId="27" borderId="6" xfId="4" applyFont="1" applyFill="1" applyBorder="1" applyAlignment="1">
      <alignment horizontal="center" vertical="center" wrapText="1"/>
    </xf>
    <xf numFmtId="0" fontId="7" fillId="27" borderId="9" xfId="4" applyFont="1" applyFill="1" applyBorder="1" applyAlignment="1">
      <alignment horizontal="center" vertical="center" wrapText="1"/>
    </xf>
    <xf numFmtId="0" fontId="7" fillId="27" borderId="7" xfId="4" applyFont="1" applyFill="1" applyBorder="1" applyAlignment="1">
      <alignment horizontal="center" vertical="center"/>
    </xf>
    <xf numFmtId="0" fontId="7" fillId="27" borderId="8" xfId="4" applyFont="1" applyFill="1" applyBorder="1" applyAlignment="1">
      <alignment horizontal="center" vertical="center"/>
    </xf>
    <xf numFmtId="0" fontId="7" fillId="27" borderId="11" xfId="4" applyFont="1" applyFill="1" applyBorder="1" applyAlignment="1">
      <alignment horizontal="center" vertical="center"/>
    </xf>
    <xf numFmtId="4" fontId="7" fillId="27" borderId="6" xfId="4" applyNumberFormat="1" applyFont="1" applyFill="1" applyBorder="1" applyAlignment="1">
      <alignment horizontal="center" vertical="center"/>
    </xf>
    <xf numFmtId="4" fontId="7" fillId="27" borderId="9" xfId="4" applyNumberFormat="1" applyFont="1" applyFill="1" applyBorder="1" applyAlignment="1">
      <alignment horizontal="center" vertical="center"/>
    </xf>
    <xf numFmtId="4" fontId="7" fillId="27" borderId="6" xfId="1" applyNumberFormat="1" applyFont="1" applyFill="1" applyBorder="1" applyAlignment="1">
      <alignment horizontal="center" vertical="center"/>
    </xf>
    <xf numFmtId="4" fontId="7" fillId="27" borderId="9" xfId="1" applyNumberFormat="1" applyFont="1" applyFill="1" applyBorder="1" applyAlignment="1">
      <alignment horizontal="center" vertical="center"/>
    </xf>
    <xf numFmtId="4" fontId="7" fillId="27" borderId="6" xfId="1" applyNumberFormat="1" applyFont="1" applyFill="1" applyBorder="1" applyAlignment="1">
      <alignment horizontal="center" vertical="center" wrapText="1"/>
    </xf>
    <xf numFmtId="4" fontId="7" fillId="27" borderId="9" xfId="1" applyNumberFormat="1" applyFont="1" applyFill="1" applyBorder="1" applyAlignment="1">
      <alignment horizontal="center" vertical="center" wrapText="1"/>
    </xf>
    <xf numFmtId="4" fontId="33" fillId="27" borderId="6" xfId="1" applyNumberFormat="1" applyFont="1" applyFill="1" applyBorder="1" applyAlignment="1">
      <alignment horizontal="center" vertical="center"/>
    </xf>
    <xf numFmtId="4" fontId="33" fillId="27" borderId="9" xfId="1" applyNumberFormat="1" applyFont="1" applyFill="1" applyBorder="1" applyAlignment="1">
      <alignment horizontal="center" vertical="center"/>
    </xf>
    <xf numFmtId="4" fontId="33" fillId="27" borderId="6" xfId="1" applyNumberFormat="1" applyFont="1" applyFill="1" applyBorder="1" applyAlignment="1">
      <alignment horizontal="center" vertical="center" wrapText="1"/>
    </xf>
    <xf numFmtId="4" fontId="33" fillId="27" borderId="9" xfId="1" applyNumberFormat="1" applyFont="1" applyFill="1" applyBorder="1" applyAlignment="1">
      <alignment horizontal="center" vertical="center" wrapText="1"/>
    </xf>
    <xf numFmtId="0" fontId="7" fillId="26" borderId="2" xfId="4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29" fillId="3" borderId="10" xfId="1" applyFont="1" applyFill="1" applyBorder="1" applyAlignment="1">
      <alignment horizontal="center" vertical="center"/>
    </xf>
    <xf numFmtId="4" fontId="32" fillId="0" borderId="20" xfId="1" applyNumberFormat="1" applyFont="1" applyBorder="1" applyAlignment="1">
      <alignment horizontal="center" vertical="center"/>
    </xf>
    <xf numFmtId="4" fontId="32" fillId="0" borderId="21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9" fontId="29" fillId="28" borderId="10" xfId="1" applyNumberFormat="1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9" fillId="30" borderId="7" xfId="0" applyFont="1" applyFill="1" applyBorder="1" applyAlignment="1">
      <alignment horizontal="left" vertical="center" wrapText="1"/>
    </xf>
    <xf numFmtId="0" fontId="39" fillId="30" borderId="8" xfId="0" applyFont="1" applyFill="1" applyBorder="1" applyAlignment="1">
      <alignment horizontal="left" vertical="center" wrapText="1"/>
    </xf>
    <xf numFmtId="0" fontId="39" fillId="3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</cellXfs>
  <cellStyles count="85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5" xfId="76" xr:uid="{00000000-0005-0000-0000-000034000000}"/>
    <cellStyle name="Normal 6" xfId="75" xr:uid="{00000000-0005-0000-0000-000035000000}"/>
    <cellStyle name="Normal 7" xfId="81" xr:uid="{00000000-0005-0000-0000-000036000000}"/>
    <cellStyle name="Normal_Replanilhamento T-1 - 18-02-08" xfId="4" xr:uid="{00000000-0005-0000-0000-000037000000}"/>
    <cellStyle name="Note" xfId="47" xr:uid="{00000000-0005-0000-0000-000038000000}"/>
    <cellStyle name="Note 2" xfId="67" xr:uid="{00000000-0005-0000-0000-000039000000}"/>
    <cellStyle name="Output" xfId="48" xr:uid="{00000000-0005-0000-0000-00003A000000}"/>
    <cellStyle name="Percent 2" xfId="49" xr:uid="{00000000-0005-0000-0000-00003B000000}"/>
    <cellStyle name="Percent 2 2" xfId="68" xr:uid="{00000000-0005-0000-0000-00003C000000}"/>
    <cellStyle name="Porcentagem" xfId="84" builtinId="5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Separador de milhares 2" xfId="2" xr:uid="{00000000-0005-0000-0000-000043000000}"/>
    <cellStyle name="Separador de milhares 2 2" xfId="63" xr:uid="{00000000-0005-0000-0000-000044000000}"/>
    <cellStyle name="Separador de milhares 2 3" xfId="78" xr:uid="{00000000-0005-0000-0000-000045000000}"/>
    <cellStyle name="Separador de milhares 3" xfId="52" xr:uid="{00000000-0005-0000-0000-000046000000}"/>
    <cellStyle name="Separador de milhares 3 2" xfId="71" xr:uid="{00000000-0005-0000-0000-000047000000}"/>
    <cellStyle name="Separador de milhares 6" xfId="59" xr:uid="{00000000-0005-0000-0000-000048000000}"/>
    <cellStyle name="Separador de milhares 6 2" xfId="73" xr:uid="{00000000-0005-0000-0000-000049000000}"/>
    <cellStyle name="Separador de milhares_Replanilhamento T-1 - 18-02-08" xfId="5" xr:uid="{00000000-0005-0000-0000-00004A000000}"/>
    <cellStyle name="Title" xfId="53" xr:uid="{00000000-0005-0000-0000-00004B000000}"/>
    <cellStyle name="Título 1 1" xfId="54" xr:uid="{00000000-0005-0000-0000-00004C000000}"/>
    <cellStyle name="Título 1 1 1" xfId="55" xr:uid="{00000000-0005-0000-0000-00004D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Warning Text" xfId="56" xr:uid="{00000000-0005-0000-0000-000054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66CC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95250</xdr:colOff>
      <xdr:row>28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28</xdr:row>
      <xdr:rowOff>0</xdr:rowOff>
    </xdr:from>
    <xdr:to>
      <xdr:col>1</xdr:col>
      <xdr:colOff>495300</xdr:colOff>
      <xdr:row>28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28</xdr:row>
      <xdr:rowOff>0</xdr:rowOff>
    </xdr:from>
    <xdr:to>
      <xdr:col>1</xdr:col>
      <xdr:colOff>781050</xdr:colOff>
      <xdr:row>28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28</xdr:row>
      <xdr:rowOff>0</xdr:rowOff>
    </xdr:from>
    <xdr:to>
      <xdr:col>1</xdr:col>
      <xdr:colOff>2590800</xdr:colOff>
      <xdr:row>28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29</xdr:row>
      <xdr:rowOff>0</xdr:rowOff>
    </xdr:from>
    <xdr:to>
      <xdr:col>1</xdr:col>
      <xdr:colOff>3733800</xdr:colOff>
      <xdr:row>29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29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27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27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27</xdr:row>
      <xdr:rowOff>23812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28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445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28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4206" y="10727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28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28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445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28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4206" y="9965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42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72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42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tabSelected="1" view="pageBreakPreview" zoomScaleNormal="100" zoomScaleSheetLayoutView="100" zoomScalePageLayoutView="70" workbookViewId="0">
      <selection activeCell="C17" sqref="C17:D17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4" ht="15" customHeight="1" x14ac:dyDescent="0.2">
      <c r="A1" s="213" t="s">
        <v>23</v>
      </c>
      <c r="B1" s="213"/>
      <c r="C1" s="213"/>
      <c r="D1" s="213"/>
    </row>
    <row r="2" spans="1:4" ht="15" customHeight="1" x14ac:dyDescent="0.2">
      <c r="A2" s="214" t="s">
        <v>148</v>
      </c>
      <c r="B2" s="214"/>
      <c r="C2" s="214"/>
      <c r="D2" s="214"/>
    </row>
    <row r="3" spans="1:4" ht="15" customHeight="1" x14ac:dyDescent="0.2">
      <c r="A3" s="214" t="s">
        <v>149</v>
      </c>
      <c r="B3" s="214"/>
      <c r="C3" s="112" t="s">
        <v>150</v>
      </c>
      <c r="D3" s="124"/>
    </row>
    <row r="4" spans="1:4" s="2" customFormat="1" ht="15" customHeight="1" x14ac:dyDescent="0.2">
      <c r="A4" s="217" t="s">
        <v>47</v>
      </c>
      <c r="B4" s="125" t="s">
        <v>70</v>
      </c>
      <c r="C4" s="112"/>
      <c r="D4" s="112"/>
    </row>
    <row r="5" spans="1:4" s="123" customFormat="1" ht="15" customHeight="1" x14ac:dyDescent="0.2">
      <c r="A5" s="218"/>
      <c r="B5" s="126" t="s">
        <v>48</v>
      </c>
      <c r="C5" s="113"/>
      <c r="D5" s="113"/>
    </row>
    <row r="6" spans="1:4" ht="15" customHeight="1" x14ac:dyDescent="0.2">
      <c r="A6" s="224" t="s">
        <v>1</v>
      </c>
      <c r="B6" s="224" t="s">
        <v>13</v>
      </c>
      <c r="C6" s="228" t="s">
        <v>40</v>
      </c>
      <c r="D6" s="226" t="s">
        <v>31</v>
      </c>
    </row>
    <row r="7" spans="1:4" ht="15" customHeight="1" x14ac:dyDescent="0.2">
      <c r="A7" s="225"/>
      <c r="B7" s="225"/>
      <c r="C7" s="224"/>
      <c r="D7" s="227"/>
    </row>
    <row r="8" spans="1:4" ht="15" customHeight="1" x14ac:dyDescent="0.2">
      <c r="A8" s="216" t="s">
        <v>29</v>
      </c>
      <c r="B8" s="215" t="str">
        <f>'Planilha Orçamentária'!D8</f>
        <v>SERVIÇOS PRELIMINARES</v>
      </c>
      <c r="C8" s="221">
        <f>D8/$C$16</f>
        <v>2.5513404244853221E-2</v>
      </c>
      <c r="D8" s="223">
        <f>'Planilha Orçamentária'!H10</f>
        <v>2198.08</v>
      </c>
    </row>
    <row r="9" spans="1:4" ht="15" customHeight="1" x14ac:dyDescent="0.2">
      <c r="A9" s="216"/>
      <c r="B9" s="215"/>
      <c r="C9" s="222"/>
      <c r="D9" s="223"/>
    </row>
    <row r="10" spans="1:4" ht="15" customHeight="1" x14ac:dyDescent="0.2">
      <c r="A10" s="216" t="s">
        <v>28</v>
      </c>
      <c r="B10" s="215" t="str">
        <f>'Planilha Orçamentária'!D12</f>
        <v xml:space="preserve">DRENAGEM </v>
      </c>
      <c r="C10" s="221">
        <f t="shared" ref="C10" si="0">D10/$C$16</f>
        <v>0.1646269657096994</v>
      </c>
      <c r="D10" s="223">
        <f>'Planilha Orçamentária'!H17</f>
        <v>14183.2598</v>
      </c>
    </row>
    <row r="11" spans="1:4" ht="15" customHeight="1" x14ac:dyDescent="0.2">
      <c r="A11" s="216"/>
      <c r="B11" s="215"/>
      <c r="C11" s="222"/>
      <c r="D11" s="223"/>
    </row>
    <row r="12" spans="1:4" ht="15" customHeight="1" x14ac:dyDescent="0.2">
      <c r="A12" s="216" t="s">
        <v>27</v>
      </c>
      <c r="B12" s="215" t="str">
        <f>'Planilha Orçamentária'!D19</f>
        <v>PAVIMENTAÇÃO</v>
      </c>
      <c r="C12" s="221">
        <f t="shared" ref="C12" si="1">D12/$C$16</f>
        <v>0.49893687784402518</v>
      </c>
      <c r="D12" s="223">
        <f>'Planilha Orçamentária'!H23</f>
        <v>42985.372000000003</v>
      </c>
    </row>
    <row r="13" spans="1:4" ht="15" customHeight="1" x14ac:dyDescent="0.2">
      <c r="A13" s="216"/>
      <c r="B13" s="215"/>
      <c r="C13" s="222"/>
      <c r="D13" s="223"/>
    </row>
    <row r="14" spans="1:4" ht="15" customHeight="1" x14ac:dyDescent="0.2">
      <c r="A14" s="216" t="s">
        <v>26</v>
      </c>
      <c r="B14" s="215" t="str">
        <f>'Planilha Orçamentária'!D25</f>
        <v>ÁREA COBERTA (BARRACÃO METÁLICO)</v>
      </c>
      <c r="C14" s="221">
        <f t="shared" ref="C14" si="2">D14/$C$16</f>
        <v>0.31092275220142229</v>
      </c>
      <c r="D14" s="223">
        <f>'Planilha Orçamentária'!H33</f>
        <v>26787.216500000002</v>
      </c>
    </row>
    <row r="15" spans="1:4" ht="15" customHeight="1" x14ac:dyDescent="0.2">
      <c r="A15" s="216"/>
      <c r="B15" s="215"/>
      <c r="C15" s="222"/>
      <c r="D15" s="223"/>
    </row>
    <row r="16" spans="1:4" ht="20.100000000000001" customHeight="1" x14ac:dyDescent="0.2">
      <c r="A16" s="238" t="s">
        <v>21</v>
      </c>
      <c r="B16" s="96" t="s">
        <v>30</v>
      </c>
      <c r="C16" s="219">
        <f>SUM(D8:D15)</f>
        <v>86153.9283</v>
      </c>
      <c r="D16" s="219"/>
    </row>
    <row r="17" spans="1:4" ht="20.100000000000001" customHeight="1" x14ac:dyDescent="0.2">
      <c r="A17" s="238"/>
      <c r="B17" s="96" t="s">
        <v>24</v>
      </c>
      <c r="C17" s="220">
        <v>2209.8000000000002</v>
      </c>
      <c r="D17" s="220"/>
    </row>
    <row r="18" spans="1:4" ht="20.100000000000001" customHeight="1" x14ac:dyDescent="0.2">
      <c r="A18" s="238"/>
      <c r="B18" s="96" t="s">
        <v>25</v>
      </c>
      <c r="C18" s="237">
        <f>C16/C17</f>
        <v>38.987206217757262</v>
      </c>
      <c r="D18" s="237"/>
    </row>
    <row r="19" spans="1:4" ht="15" customHeight="1" x14ac:dyDescent="0.2">
      <c r="A19" s="97"/>
      <c r="B19" s="97"/>
      <c r="C19" s="205"/>
      <c r="D19" s="97"/>
    </row>
    <row r="20" spans="1:4" ht="15" customHeight="1" x14ac:dyDescent="0.2">
      <c r="A20" s="201"/>
      <c r="B20" s="201"/>
      <c r="C20" s="201"/>
      <c r="D20" s="209"/>
    </row>
    <row r="21" spans="1:4" ht="15" customHeight="1" x14ac:dyDescent="0.2">
      <c r="A21" s="201"/>
      <c r="B21" s="206"/>
      <c r="C21" s="206"/>
      <c r="D21" s="210"/>
    </row>
    <row r="22" spans="1:4" ht="15" customHeight="1" x14ac:dyDescent="0.2">
      <c r="A22" s="229" t="s">
        <v>68</v>
      </c>
      <c r="B22" s="230"/>
      <c r="C22" s="230"/>
      <c r="D22" s="231"/>
    </row>
    <row r="23" spans="1:4" ht="15" customHeight="1" x14ac:dyDescent="0.2">
      <c r="A23" s="229" t="s">
        <v>71</v>
      </c>
      <c r="B23" s="230"/>
      <c r="C23" s="230"/>
      <c r="D23" s="232"/>
    </row>
    <row r="24" spans="1:4" ht="15" customHeight="1" x14ac:dyDescent="0.2">
      <c r="A24" s="204"/>
      <c r="B24" s="207"/>
      <c r="C24" s="204"/>
      <c r="D24" s="208"/>
    </row>
    <row r="25" spans="1:4" ht="15" customHeight="1" x14ac:dyDescent="0.2">
      <c r="A25" s="204"/>
      <c r="B25" s="207"/>
      <c r="C25" s="204"/>
      <c r="D25" s="208"/>
    </row>
    <row r="26" spans="1:4" ht="15" customHeight="1" x14ac:dyDescent="0.2">
      <c r="A26" s="229" t="s">
        <v>69</v>
      </c>
      <c r="B26" s="233"/>
      <c r="C26" s="230"/>
      <c r="D26" s="231"/>
    </row>
    <row r="27" spans="1:4" ht="15" customHeight="1" x14ac:dyDescent="0.2">
      <c r="A27" s="234" t="s">
        <v>46</v>
      </c>
      <c r="B27" s="235"/>
      <c r="C27" s="235"/>
      <c r="D27" s="236"/>
    </row>
    <row r="28" spans="1:4" ht="15" customHeight="1" x14ac:dyDescent="0.2">
      <c r="A28" s="211"/>
      <c r="B28" s="207"/>
      <c r="C28" s="207"/>
      <c r="D28" s="202"/>
    </row>
    <row r="29" spans="1:4" ht="15" customHeight="1" x14ac:dyDescent="0.2">
      <c r="A29" s="203"/>
      <c r="B29" s="212"/>
      <c r="C29" s="212"/>
      <c r="D29" s="200"/>
    </row>
    <row r="30" spans="1:4" ht="15" customHeight="1" x14ac:dyDescent="0.2">
      <c r="A30" s="200"/>
      <c r="C30" s="200"/>
    </row>
  </sheetData>
  <mergeCells count="32">
    <mergeCell ref="A22:D22"/>
    <mergeCell ref="A23:D23"/>
    <mergeCell ref="A26:D26"/>
    <mergeCell ref="A27:D27"/>
    <mergeCell ref="C18:D18"/>
    <mergeCell ref="A16:A18"/>
    <mergeCell ref="A12:A13"/>
    <mergeCell ref="C16:D16"/>
    <mergeCell ref="C17:D17"/>
    <mergeCell ref="B12:B13"/>
    <mergeCell ref="A14:A15"/>
    <mergeCell ref="B14:B15"/>
    <mergeCell ref="C12:C13"/>
    <mergeCell ref="C14:C15"/>
    <mergeCell ref="D12:D13"/>
    <mergeCell ref="D14:D15"/>
    <mergeCell ref="A1:D1"/>
    <mergeCell ref="A3:B3"/>
    <mergeCell ref="B10:B11"/>
    <mergeCell ref="A8:A9"/>
    <mergeCell ref="B8:B9"/>
    <mergeCell ref="A10:A11"/>
    <mergeCell ref="A4:A5"/>
    <mergeCell ref="A2:D2"/>
    <mergeCell ref="C10:C11"/>
    <mergeCell ref="D8:D9"/>
    <mergeCell ref="D10:D11"/>
    <mergeCell ref="A6:A7"/>
    <mergeCell ref="B6:B7"/>
    <mergeCell ref="D6:D7"/>
    <mergeCell ref="C6:C7"/>
    <mergeCell ref="C8:C9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view="pageBreakPreview" topLeftCell="A16" zoomScaleNormal="85" zoomScaleSheetLayoutView="100" workbookViewId="0">
      <selection activeCell="F29" sqref="F29"/>
    </sheetView>
  </sheetViews>
  <sheetFormatPr defaultColWidth="10.7109375" defaultRowHeight="15" customHeight="1" x14ac:dyDescent="0.2"/>
  <cols>
    <col min="1" max="1" width="8.7109375" style="5" customWidth="1"/>
    <col min="2" max="2" width="9.7109375" style="5" bestFit="1" customWidth="1"/>
    <col min="3" max="3" width="8.7109375" style="5" customWidth="1"/>
    <col min="4" max="4" width="70.7109375" style="9" customWidth="1"/>
    <col min="5" max="5" width="8.140625" style="5" bestFit="1" customWidth="1"/>
    <col min="6" max="6" width="14.140625" style="5" bestFit="1" customWidth="1"/>
    <col min="7" max="7" width="15.28515625" style="108" bestFit="1" customWidth="1"/>
    <col min="8" max="8" width="22.140625" style="10" customWidth="1"/>
    <col min="9" max="9" width="14.7109375" style="5" customWidth="1"/>
    <col min="10" max="16384" width="10.7109375" style="5"/>
  </cols>
  <sheetData>
    <row r="1" spans="1:10" s="3" customFormat="1" ht="15" customHeight="1" x14ac:dyDescent="0.2">
      <c r="A1" s="260" t="s">
        <v>20</v>
      </c>
      <c r="B1" s="260"/>
      <c r="C1" s="260"/>
      <c r="D1" s="260"/>
      <c r="E1" s="260"/>
      <c r="F1" s="260"/>
      <c r="G1" s="260"/>
      <c r="H1" s="260"/>
    </row>
    <row r="2" spans="1:10" s="3" customFormat="1" ht="15" customHeight="1" x14ac:dyDescent="0.2">
      <c r="A2" s="98" t="s">
        <v>151</v>
      </c>
      <c r="B2" s="98"/>
      <c r="C2" s="98"/>
      <c r="D2" s="98"/>
      <c r="E2" s="13"/>
      <c r="F2" s="12"/>
      <c r="G2" s="259" t="s">
        <v>152</v>
      </c>
      <c r="H2" s="259"/>
      <c r="I2" s="199"/>
    </row>
    <row r="3" spans="1:10" s="3" customFormat="1" ht="15" customHeight="1" x14ac:dyDescent="0.2">
      <c r="A3" s="198" t="s">
        <v>163</v>
      </c>
      <c r="B3" s="198"/>
      <c r="C3" s="198"/>
      <c r="D3" s="98"/>
      <c r="E3" s="99" t="s">
        <v>0</v>
      </c>
      <c r="F3" s="100">
        <v>0.29630000000000001</v>
      </c>
      <c r="G3" s="193" t="s">
        <v>153</v>
      </c>
      <c r="H3" s="194" t="s">
        <v>157</v>
      </c>
    </row>
    <row r="4" spans="1:10" s="3" customFormat="1" ht="15" customHeight="1" x14ac:dyDescent="0.2">
      <c r="A4" s="255" t="s">
        <v>47</v>
      </c>
      <c r="B4" s="255"/>
      <c r="C4" s="115" t="s">
        <v>72</v>
      </c>
      <c r="D4" s="114"/>
      <c r="E4" s="257"/>
      <c r="F4" s="257"/>
      <c r="G4" s="184"/>
      <c r="H4" s="194" t="s">
        <v>158</v>
      </c>
    </row>
    <row r="5" spans="1:10" s="3" customFormat="1" ht="15" customHeight="1" x14ac:dyDescent="0.2">
      <c r="A5" s="256"/>
      <c r="B5" s="256"/>
      <c r="C5" s="115" t="s">
        <v>48</v>
      </c>
      <c r="D5" s="114"/>
      <c r="E5" s="258" t="s">
        <v>67</v>
      </c>
      <c r="F5" s="258"/>
      <c r="G5" s="185">
        <v>1.2833000000000001</v>
      </c>
      <c r="H5" s="195" t="s">
        <v>159</v>
      </c>
      <c r="I5" s="120"/>
      <c r="J5" s="120"/>
    </row>
    <row r="6" spans="1:10" s="4" customFormat="1" ht="15" customHeight="1" x14ac:dyDescent="0.2">
      <c r="A6" s="242" t="s">
        <v>1</v>
      </c>
      <c r="B6" s="242" t="s">
        <v>2</v>
      </c>
      <c r="C6" s="242" t="s">
        <v>3</v>
      </c>
      <c r="D6" s="243" t="s">
        <v>4</v>
      </c>
      <c r="E6" s="244" t="s">
        <v>32</v>
      </c>
      <c r="F6" s="244" t="s">
        <v>11</v>
      </c>
      <c r="G6" s="242" t="s">
        <v>34</v>
      </c>
      <c r="H6" s="242"/>
    </row>
    <row r="7" spans="1:10" s="4" customFormat="1" ht="15" customHeight="1" x14ac:dyDescent="0.2">
      <c r="A7" s="242"/>
      <c r="B7" s="242"/>
      <c r="C7" s="242"/>
      <c r="D7" s="243"/>
      <c r="E7" s="244"/>
      <c r="F7" s="244"/>
      <c r="G7" s="101" t="s">
        <v>33</v>
      </c>
      <c r="H7" s="11" t="s">
        <v>10</v>
      </c>
    </row>
    <row r="8" spans="1:10" s="4" customFormat="1" ht="15" customHeight="1" x14ac:dyDescent="0.2">
      <c r="A8" s="32" t="s">
        <v>29</v>
      </c>
      <c r="B8" s="33"/>
      <c r="C8" s="33"/>
      <c r="D8" s="34" t="s">
        <v>83</v>
      </c>
      <c r="E8" s="33"/>
      <c r="F8" s="33"/>
      <c r="G8" s="102"/>
      <c r="H8" s="35"/>
    </row>
    <row r="9" spans="1:10" s="17" customFormat="1" ht="12.75" x14ac:dyDescent="0.2">
      <c r="A9" s="131" t="s">
        <v>41</v>
      </c>
      <c r="B9" s="132">
        <v>20305</v>
      </c>
      <c r="C9" s="131" t="s">
        <v>100</v>
      </c>
      <c r="D9" t="s">
        <v>107</v>
      </c>
      <c r="E9" s="131" t="s">
        <v>6</v>
      </c>
      <c r="F9" s="133">
        <v>8</v>
      </c>
      <c r="G9" s="167">
        <v>274.76</v>
      </c>
      <c r="H9" s="110">
        <f>G9*F9</f>
        <v>2198.08</v>
      </c>
    </row>
    <row r="10" spans="1:10" s="4" customFormat="1" ht="15" customHeight="1" x14ac:dyDescent="0.2">
      <c r="A10" s="31"/>
      <c r="B10" s="31"/>
      <c r="C10" s="31"/>
      <c r="D10" s="16" t="s">
        <v>44</v>
      </c>
      <c r="E10" s="31"/>
      <c r="F10" s="7"/>
      <c r="G10" s="103"/>
      <c r="H10" s="107">
        <f>SUM(H9:H9)</f>
        <v>2198.08</v>
      </c>
    </row>
    <row r="11" spans="1:10" s="6" customFormat="1" ht="12.75" x14ac:dyDescent="0.2">
      <c r="A11" s="252"/>
      <c r="B11" s="253"/>
      <c r="C11" s="253"/>
      <c r="D11" s="253"/>
      <c r="E11" s="253"/>
      <c r="F11" s="253"/>
      <c r="G11" s="253"/>
      <c r="H11" s="254"/>
    </row>
    <row r="12" spans="1:10" s="4" customFormat="1" ht="15" customHeight="1" x14ac:dyDescent="0.2">
      <c r="A12" s="32" t="s">
        <v>28</v>
      </c>
      <c r="B12" s="33"/>
      <c r="C12" s="33"/>
      <c r="D12" s="34" t="s">
        <v>82</v>
      </c>
      <c r="E12" s="33"/>
      <c r="F12" s="36" t="s">
        <v>7</v>
      </c>
      <c r="G12" s="104"/>
      <c r="H12" s="109"/>
    </row>
    <row r="13" spans="1:10" s="4" customFormat="1" ht="12.75" x14ac:dyDescent="0.2">
      <c r="A13" s="145" t="s">
        <v>119</v>
      </c>
      <c r="B13" s="127">
        <v>41115</v>
      </c>
      <c r="C13" s="95" t="s">
        <v>84</v>
      </c>
      <c r="D13" s="164" t="s">
        <v>111</v>
      </c>
      <c r="E13" s="8" t="s">
        <v>5</v>
      </c>
      <c r="F13" s="8">
        <v>1</v>
      </c>
      <c r="G13" s="178">
        <v>1429.72</v>
      </c>
      <c r="H13" s="111">
        <f t="shared" ref="H13" si="0">G13*F13</f>
        <v>1429.72</v>
      </c>
    </row>
    <row r="14" spans="1:10" s="4" customFormat="1" ht="25.5" x14ac:dyDescent="0.2">
      <c r="A14" s="196" t="s">
        <v>120</v>
      </c>
      <c r="B14" s="127">
        <v>40422</v>
      </c>
      <c r="C14" s="95" t="s">
        <v>84</v>
      </c>
      <c r="D14" s="172" t="s">
        <v>112</v>
      </c>
      <c r="E14" s="8" t="s">
        <v>94</v>
      </c>
      <c r="F14" s="8">
        <v>31.42</v>
      </c>
      <c r="G14" s="178">
        <v>156.69</v>
      </c>
      <c r="H14" s="111">
        <f>G14*F14</f>
        <v>4923.1998000000003</v>
      </c>
    </row>
    <row r="15" spans="1:10" s="4" customFormat="1" ht="12.75" x14ac:dyDescent="0.2">
      <c r="A15" s="196" t="s">
        <v>121</v>
      </c>
      <c r="B15" s="169">
        <v>41085</v>
      </c>
      <c r="C15" s="95" t="s">
        <v>84</v>
      </c>
      <c r="D15" s="172" t="s">
        <v>161</v>
      </c>
      <c r="E15" s="8" t="s">
        <v>5</v>
      </c>
      <c r="F15" s="8">
        <v>1</v>
      </c>
      <c r="G15" s="197">
        <v>1381.09</v>
      </c>
      <c r="H15" s="111">
        <f>G15*F15</f>
        <v>1381.09</v>
      </c>
    </row>
    <row r="16" spans="1:10" s="4" customFormat="1" ht="25.5" x14ac:dyDescent="0.2">
      <c r="A16" s="196" t="s">
        <v>160</v>
      </c>
      <c r="B16" s="247" t="s">
        <v>93</v>
      </c>
      <c r="C16" s="248"/>
      <c r="D16" s="172" t="s">
        <v>124</v>
      </c>
      <c r="E16" s="8" t="s">
        <v>94</v>
      </c>
      <c r="F16" s="8">
        <v>5</v>
      </c>
      <c r="G16" s="111">
        <v>1289.8499999999999</v>
      </c>
      <c r="H16" s="171">
        <f>G16*F16</f>
        <v>6449.25</v>
      </c>
    </row>
    <row r="17" spans="1:8" s="4" customFormat="1" ht="15" customHeight="1" x14ac:dyDescent="0.2">
      <c r="A17" s="95"/>
      <c r="B17" s="31"/>
      <c r="C17" s="31"/>
      <c r="D17" s="16" t="s">
        <v>45</v>
      </c>
      <c r="E17" s="31"/>
      <c r="F17" s="7"/>
      <c r="G17" s="103"/>
      <c r="H17" s="107">
        <f>SUM(H13:H16)</f>
        <v>14183.2598</v>
      </c>
    </row>
    <row r="18" spans="1:8" ht="15" customHeight="1" x14ac:dyDescent="0.2">
      <c r="A18" s="252"/>
      <c r="B18" s="250"/>
      <c r="C18" s="250"/>
      <c r="D18" s="250"/>
      <c r="E18" s="250"/>
      <c r="F18" s="250"/>
      <c r="G18" s="250"/>
      <c r="H18" s="251"/>
    </row>
    <row r="19" spans="1:8" s="4" customFormat="1" ht="15" customHeight="1" x14ac:dyDescent="0.2">
      <c r="A19" s="32" t="s">
        <v>27</v>
      </c>
      <c r="B19" s="33"/>
      <c r="C19" s="33"/>
      <c r="D19" s="34" t="s">
        <v>81</v>
      </c>
      <c r="E19" s="33"/>
      <c r="F19" s="36"/>
      <c r="G19" s="104"/>
      <c r="H19" s="109"/>
    </row>
    <row r="20" spans="1:8" s="18" customFormat="1" ht="12.75" x14ac:dyDescent="0.2">
      <c r="A20" s="131" t="s">
        <v>76</v>
      </c>
      <c r="B20" s="169">
        <v>40754</v>
      </c>
      <c r="C20" s="131" t="s">
        <v>84</v>
      </c>
      <c r="D20" s="168" t="s">
        <v>108</v>
      </c>
      <c r="E20" s="15" t="s">
        <v>6</v>
      </c>
      <c r="F20" s="8">
        <v>2209.8000000000002</v>
      </c>
      <c r="G20" s="170">
        <v>1.17</v>
      </c>
      <c r="H20" s="105">
        <f>G20*F20</f>
        <v>2585.4659999999999</v>
      </c>
    </row>
    <row r="21" spans="1:8" s="18" customFormat="1" ht="12.75" x14ac:dyDescent="0.2">
      <c r="A21" s="131" t="s">
        <v>77</v>
      </c>
      <c r="B21" s="245" t="s">
        <v>85</v>
      </c>
      <c r="C21" s="246"/>
      <c r="D21" s="162" t="s">
        <v>88</v>
      </c>
      <c r="E21" s="15" t="s">
        <v>6</v>
      </c>
      <c r="F21" s="8">
        <v>2209.8000000000002</v>
      </c>
      <c r="G21" s="130">
        <v>17.09</v>
      </c>
      <c r="H21" s="105">
        <f>G21*F21</f>
        <v>37765.482000000004</v>
      </c>
    </row>
    <row r="22" spans="1:8" s="18" customFormat="1" ht="24.75" customHeight="1" x14ac:dyDescent="0.2">
      <c r="A22" s="131" t="s">
        <v>138</v>
      </c>
      <c r="B22" s="127">
        <v>200202</v>
      </c>
      <c r="C22" s="127" t="s">
        <v>100</v>
      </c>
      <c r="D22" s="137" t="s">
        <v>139</v>
      </c>
      <c r="E22" s="15" t="s">
        <v>94</v>
      </c>
      <c r="F22" s="8">
        <v>58.4</v>
      </c>
      <c r="G22" s="130">
        <v>45.11</v>
      </c>
      <c r="H22" s="105">
        <f>G22*F22</f>
        <v>2634.424</v>
      </c>
    </row>
    <row r="23" spans="1:8" s="4" customFormat="1" ht="15" customHeight="1" x14ac:dyDescent="0.2">
      <c r="A23" s="31"/>
      <c r="B23" s="31"/>
      <c r="C23" s="31"/>
      <c r="D23" s="16" t="s">
        <v>80</v>
      </c>
      <c r="E23" s="31"/>
      <c r="F23" s="7"/>
      <c r="G23" s="103"/>
      <c r="H23" s="107">
        <f>SUM(H20:H22)</f>
        <v>42985.372000000003</v>
      </c>
    </row>
    <row r="24" spans="1:8" s="4" customFormat="1" ht="15" customHeight="1" x14ac:dyDescent="0.2">
      <c r="A24" s="249"/>
      <c r="B24" s="250"/>
      <c r="C24" s="250"/>
      <c r="D24" s="250"/>
      <c r="E24" s="250"/>
      <c r="F24" s="250"/>
      <c r="G24" s="250"/>
      <c r="H24" s="251"/>
    </row>
    <row r="25" spans="1:8" s="4" customFormat="1" ht="15" customHeight="1" x14ac:dyDescent="0.2">
      <c r="A25" s="159" t="s">
        <v>26</v>
      </c>
      <c r="B25" s="33"/>
      <c r="C25" s="33"/>
      <c r="D25" s="34" t="s">
        <v>147</v>
      </c>
      <c r="E25" s="33"/>
      <c r="F25" s="36"/>
      <c r="G25" s="104"/>
      <c r="H25" s="109"/>
    </row>
    <row r="26" spans="1:8" s="4" customFormat="1" ht="15" customHeight="1" x14ac:dyDescent="0.2">
      <c r="A26" s="145" t="s">
        <v>42</v>
      </c>
      <c r="B26" s="179" t="s">
        <v>99</v>
      </c>
      <c r="C26" s="95" t="s">
        <v>100</v>
      </c>
      <c r="D26" s="144" t="s">
        <v>98</v>
      </c>
      <c r="E26" s="8" t="s">
        <v>9</v>
      </c>
      <c r="F26" s="8">
        <v>3.03</v>
      </c>
      <c r="G26" s="111">
        <v>45.42</v>
      </c>
      <c r="H26" s="105">
        <f t="shared" ref="H26:H32" si="1">G26*F26</f>
        <v>137.62260000000001</v>
      </c>
    </row>
    <row r="27" spans="1:8" s="4" customFormat="1" ht="24.75" customHeight="1" x14ac:dyDescent="0.2">
      <c r="A27" s="145" t="s">
        <v>43</v>
      </c>
      <c r="B27" s="166" t="s">
        <v>102</v>
      </c>
      <c r="C27" s="95" t="s">
        <v>100</v>
      </c>
      <c r="D27" s="144" t="s">
        <v>101</v>
      </c>
      <c r="E27" s="8" t="s">
        <v>6</v>
      </c>
      <c r="F27" s="8">
        <v>28.56</v>
      </c>
      <c r="G27" s="111">
        <v>81.290000000000006</v>
      </c>
      <c r="H27" s="105">
        <f t="shared" si="1"/>
        <v>2321.6424000000002</v>
      </c>
    </row>
    <row r="28" spans="1:8" s="4" customFormat="1" ht="24.75" customHeight="1" x14ac:dyDescent="0.2">
      <c r="A28" s="145" t="s">
        <v>128</v>
      </c>
      <c r="B28" s="176">
        <v>40376</v>
      </c>
      <c r="C28" s="95" t="s">
        <v>84</v>
      </c>
      <c r="D28" s="144" t="s">
        <v>118</v>
      </c>
      <c r="E28" s="8" t="s">
        <v>95</v>
      </c>
      <c r="F28" s="8">
        <v>363.95</v>
      </c>
      <c r="G28" s="111">
        <v>8.7100000000000009</v>
      </c>
      <c r="H28" s="105">
        <f t="shared" si="1"/>
        <v>3170.0045</v>
      </c>
    </row>
    <row r="29" spans="1:8" s="4" customFormat="1" ht="27" customHeight="1" x14ac:dyDescent="0.2">
      <c r="A29" s="145" t="s">
        <v>132</v>
      </c>
      <c r="B29" s="166" t="s">
        <v>104</v>
      </c>
      <c r="C29" s="95" t="s">
        <v>100</v>
      </c>
      <c r="D29" s="144" t="s">
        <v>103</v>
      </c>
      <c r="E29" s="8" t="s">
        <v>9</v>
      </c>
      <c r="F29" s="8">
        <v>0.18</v>
      </c>
      <c r="G29" s="111">
        <v>491.97</v>
      </c>
      <c r="H29" s="105">
        <f t="shared" si="1"/>
        <v>88.554600000000008</v>
      </c>
    </row>
    <row r="30" spans="1:8" s="4" customFormat="1" ht="27" customHeight="1" x14ac:dyDescent="0.2">
      <c r="A30" s="145" t="s">
        <v>133</v>
      </c>
      <c r="B30" s="166" t="s">
        <v>106</v>
      </c>
      <c r="C30" s="95" t="s">
        <v>100</v>
      </c>
      <c r="D30" s="144" t="s">
        <v>105</v>
      </c>
      <c r="E30" s="8" t="s">
        <v>9</v>
      </c>
      <c r="F30" s="8">
        <v>6.6</v>
      </c>
      <c r="G30" s="111">
        <v>550.77</v>
      </c>
      <c r="H30" s="105">
        <f t="shared" si="1"/>
        <v>3635.0819999999999</v>
      </c>
    </row>
    <row r="31" spans="1:8" s="4" customFormat="1" ht="38.25" x14ac:dyDescent="0.2">
      <c r="A31" s="145" t="s">
        <v>134</v>
      </c>
      <c r="B31" s="166">
        <v>92580</v>
      </c>
      <c r="C31" s="95" t="s">
        <v>141</v>
      </c>
      <c r="D31" s="144" t="s">
        <v>142</v>
      </c>
      <c r="E31" s="8" t="s">
        <v>6</v>
      </c>
      <c r="F31" s="8">
        <v>182.52</v>
      </c>
      <c r="G31" s="111">
        <v>44.89</v>
      </c>
      <c r="H31" s="105">
        <f t="shared" si="1"/>
        <v>8193.3227999999999</v>
      </c>
    </row>
    <row r="32" spans="1:8" s="4" customFormat="1" ht="28.5" customHeight="1" x14ac:dyDescent="0.2">
      <c r="A32" s="145" t="s">
        <v>140</v>
      </c>
      <c r="B32" s="166" t="s">
        <v>110</v>
      </c>
      <c r="C32" s="95" t="s">
        <v>100</v>
      </c>
      <c r="D32" s="144" t="s">
        <v>109</v>
      </c>
      <c r="E32" s="8" t="s">
        <v>6</v>
      </c>
      <c r="F32" s="8">
        <v>182.52</v>
      </c>
      <c r="G32" s="111">
        <v>50.63</v>
      </c>
      <c r="H32" s="105">
        <f t="shared" si="1"/>
        <v>9240.9876000000004</v>
      </c>
    </row>
    <row r="33" spans="1:8" s="4" customFormat="1" ht="15" customHeight="1" x14ac:dyDescent="0.2">
      <c r="A33" s="31"/>
      <c r="B33" s="31"/>
      <c r="C33" s="31"/>
      <c r="D33" s="16" t="s">
        <v>80</v>
      </c>
      <c r="E33" s="31"/>
      <c r="F33" s="7"/>
      <c r="G33" s="103"/>
      <c r="H33" s="107">
        <f>SUM(H26:H32)</f>
        <v>26787.216500000002</v>
      </c>
    </row>
    <row r="34" spans="1:8" s="4" customFormat="1" ht="15" customHeight="1" x14ac:dyDescent="0.2">
      <c r="A34" s="239"/>
      <c r="B34" s="240"/>
      <c r="C34" s="240"/>
      <c r="D34" s="240"/>
      <c r="E34" s="240"/>
      <c r="F34" s="240"/>
      <c r="G34" s="240"/>
      <c r="H34" s="241"/>
    </row>
    <row r="35" spans="1:8" s="4" customFormat="1" ht="20.100000000000001" customHeight="1" x14ac:dyDescent="0.2">
      <c r="A35" s="239" t="s">
        <v>8</v>
      </c>
      <c r="B35" s="240"/>
      <c r="C35" s="240"/>
      <c r="D35" s="240"/>
      <c r="E35" s="240"/>
      <c r="F35" s="240"/>
      <c r="G35" s="241"/>
      <c r="H35" s="106">
        <f>SUM(H33,H23,H17,H10)</f>
        <v>86153.928300000014</v>
      </c>
    </row>
    <row r="38" spans="1:8" ht="15" customHeight="1" x14ac:dyDescent="0.2">
      <c r="A38" s="18" t="s">
        <v>7</v>
      </c>
    </row>
    <row r="39" spans="1:8" ht="15" customHeight="1" x14ac:dyDescent="0.2">
      <c r="A39" s="17"/>
    </row>
    <row r="41" spans="1:8" ht="15" customHeight="1" x14ac:dyDescent="0.2">
      <c r="A41" s="18" t="s">
        <v>7</v>
      </c>
      <c r="B41" s="17"/>
      <c r="C41" s="17"/>
      <c r="D41" s="19"/>
      <c r="E41" s="17"/>
      <c r="F41" s="17"/>
      <c r="H41" s="5"/>
    </row>
    <row r="42" spans="1:8" ht="12.75" x14ac:dyDescent="0.2"/>
  </sheetData>
  <mergeCells count="19">
    <mergeCell ref="A4:B5"/>
    <mergeCell ref="E4:F4"/>
    <mergeCell ref="E5:F5"/>
    <mergeCell ref="G2:H2"/>
    <mergeCell ref="A1:H1"/>
    <mergeCell ref="A35:G35"/>
    <mergeCell ref="A6:A7"/>
    <mergeCell ref="B6:B7"/>
    <mergeCell ref="C6:C7"/>
    <mergeCell ref="D6:D7"/>
    <mergeCell ref="E6:E7"/>
    <mergeCell ref="F6:F7"/>
    <mergeCell ref="G6:H6"/>
    <mergeCell ref="B21:C21"/>
    <mergeCell ref="B16:C16"/>
    <mergeCell ref="A34:H34"/>
    <mergeCell ref="A24:H24"/>
    <mergeCell ref="A18:H18"/>
    <mergeCell ref="A11:H11"/>
  </mergeCells>
  <printOptions horizontalCentered="1" gridLines="1"/>
  <pageMargins left="0.39370078740157483" right="0.39370078740157483" top="0.78740157480314965" bottom="0.59062499999999996" header="0" footer="0"/>
  <pageSetup paperSize="9" scale="81" orientation="landscape" r:id="rId1"/>
  <headerFooter alignWithMargins="0">
    <oddHeader>&amp;C&amp;G</oddHeader>
    <oddFooter>&amp;C&amp;"Arial,Negrito"Catarina Demoner Diniz&amp;"Arial,Normal"
&amp;"Arial,Itálico"&amp;8Engenheira Civil - CREA ES-0048118/D&amp;R&amp;"Arial,Negrito"Igor Alves Folador Dominicini
&amp;"Arial,Itálico"&amp;8Engenheiro Civil - CREA ES-043213/D</oddFooter>
  </headerFooter>
  <rowBreaks count="1" manualBreakCount="1">
    <brk id="11" max="16383" man="1"/>
  </rowBreaks>
  <ignoredErrors>
    <ignoredError sqref="A19 A8 A12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6"/>
  <sheetViews>
    <sheetView showGridLines="0" view="pageBreakPreview" topLeftCell="A37" zoomScale="80" zoomScaleNormal="80" zoomScaleSheetLayoutView="80" workbookViewId="0">
      <selection activeCell="P56" sqref="P56"/>
    </sheetView>
  </sheetViews>
  <sheetFormatPr defaultColWidth="10.7109375" defaultRowHeight="15" customHeight="1" x14ac:dyDescent="0.2"/>
  <cols>
    <col min="1" max="1" width="8.7109375" style="38" customWidth="1"/>
    <col min="2" max="2" width="85.7109375" style="92" customWidth="1"/>
    <col min="3" max="3" width="6.7109375" style="93" customWidth="1"/>
    <col min="4" max="4" width="1.7109375" style="45" customWidth="1"/>
    <col min="5" max="5" width="6.7109375" style="94" customWidth="1"/>
    <col min="6" max="6" width="6.7109375" style="93" customWidth="1"/>
    <col min="7" max="7" width="1.7109375" style="45" customWidth="1"/>
    <col min="8" max="8" width="6.7109375" style="94" customWidth="1"/>
    <col min="9" max="9" width="10.7109375" style="45" customWidth="1"/>
    <col min="10" max="10" width="13.85546875" style="45" customWidth="1"/>
    <col min="11" max="12" width="12.140625" style="45" customWidth="1"/>
    <col min="13" max="15" width="10.7109375" style="45" customWidth="1"/>
    <col min="16" max="16" width="11.5703125" style="45" bestFit="1" customWidth="1"/>
    <col min="17" max="17" width="10.7109375" style="45" customWidth="1"/>
    <col min="18" max="16384" width="10.7109375" style="38"/>
  </cols>
  <sheetData>
    <row r="1" spans="1:17" ht="15" customHeight="1" x14ac:dyDescent="0.2">
      <c r="A1" s="272" t="s">
        <v>22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73"/>
    </row>
    <row r="2" spans="1:17" ht="15" customHeight="1" x14ac:dyDescent="0.2">
      <c r="A2" s="186" t="s">
        <v>151</v>
      </c>
      <c r="B2" s="187"/>
      <c r="C2" s="39"/>
      <c r="D2" s="40"/>
      <c r="E2" s="41"/>
      <c r="F2" s="39"/>
      <c r="G2" s="40"/>
      <c r="H2" s="41"/>
      <c r="I2" s="42"/>
      <c r="J2" s="42"/>
      <c r="K2" s="42"/>
      <c r="L2" s="42"/>
      <c r="M2" s="42"/>
      <c r="N2" s="42"/>
      <c r="O2" s="42"/>
      <c r="P2" s="43"/>
      <c r="Q2" s="43"/>
    </row>
    <row r="3" spans="1:17" ht="15" customHeight="1" x14ac:dyDescent="0.2">
      <c r="A3" s="270" t="s">
        <v>164</v>
      </c>
      <c r="B3" s="271"/>
      <c r="C3" s="39"/>
      <c r="D3" s="40"/>
      <c r="E3" s="41"/>
      <c r="F3" s="39"/>
      <c r="G3" s="40"/>
      <c r="H3" s="41"/>
      <c r="I3" s="42"/>
      <c r="J3" s="42"/>
      <c r="K3" s="42"/>
      <c r="L3" s="42"/>
      <c r="M3" s="42"/>
      <c r="N3" s="274" t="s">
        <v>150</v>
      </c>
      <c r="O3" s="274"/>
      <c r="P3" s="274"/>
      <c r="Q3" s="275"/>
    </row>
    <row r="4" spans="1:17" s="45" customFormat="1" ht="15" customHeight="1" x14ac:dyDescent="0.2">
      <c r="A4" s="266" t="s">
        <v>73</v>
      </c>
      <c r="B4" s="267"/>
      <c r="C4" s="39"/>
      <c r="D4" s="40"/>
      <c r="E4" s="44"/>
      <c r="F4" s="39"/>
      <c r="G4" s="40"/>
      <c r="H4" s="41"/>
      <c r="I4" s="42"/>
      <c r="J4" s="42"/>
      <c r="K4" s="42"/>
      <c r="L4" s="42"/>
      <c r="M4" s="42"/>
      <c r="N4" s="42"/>
      <c r="O4" s="42"/>
      <c r="P4" s="43"/>
      <c r="Q4" s="43"/>
    </row>
    <row r="5" spans="1:17" s="45" customFormat="1" ht="15" customHeight="1" x14ac:dyDescent="0.2">
      <c r="A5" s="268"/>
      <c r="B5" s="269"/>
      <c r="C5" s="39"/>
      <c r="D5" s="40"/>
      <c r="E5" s="44"/>
      <c r="F5" s="39"/>
      <c r="G5" s="40"/>
      <c r="H5" s="41"/>
      <c r="I5" s="42"/>
      <c r="J5" s="42"/>
      <c r="K5" s="42"/>
      <c r="L5" s="42"/>
      <c r="M5" s="42"/>
      <c r="N5" s="42"/>
      <c r="O5" s="42"/>
      <c r="P5" s="43"/>
      <c r="Q5" s="43"/>
    </row>
    <row r="6" spans="1:17" s="46" customFormat="1" ht="23.25" customHeight="1" x14ac:dyDescent="0.2">
      <c r="A6" s="276" t="s">
        <v>2</v>
      </c>
      <c r="B6" s="278" t="s">
        <v>4</v>
      </c>
      <c r="C6" s="280" t="s">
        <v>35</v>
      </c>
      <c r="D6" s="281"/>
      <c r="E6" s="281"/>
      <c r="F6" s="281"/>
      <c r="G6" s="281"/>
      <c r="H6" s="282"/>
      <c r="I6" s="283" t="s">
        <v>167</v>
      </c>
      <c r="J6" s="289" t="s">
        <v>11</v>
      </c>
      <c r="K6" s="291" t="s">
        <v>78</v>
      </c>
      <c r="L6" s="287" t="s">
        <v>38</v>
      </c>
      <c r="M6" s="287" t="s">
        <v>79</v>
      </c>
      <c r="N6" s="287" t="s">
        <v>39</v>
      </c>
      <c r="O6" s="287" t="s">
        <v>75</v>
      </c>
      <c r="P6" s="285" t="s">
        <v>10</v>
      </c>
      <c r="Q6" s="283" t="s">
        <v>32</v>
      </c>
    </row>
    <row r="7" spans="1:17" s="46" customFormat="1" ht="23.25" customHeight="1" x14ac:dyDescent="0.2">
      <c r="A7" s="277"/>
      <c r="B7" s="279"/>
      <c r="C7" s="280" t="s">
        <v>36</v>
      </c>
      <c r="D7" s="281"/>
      <c r="E7" s="282"/>
      <c r="F7" s="280" t="s">
        <v>37</v>
      </c>
      <c r="G7" s="281"/>
      <c r="H7" s="282"/>
      <c r="I7" s="284"/>
      <c r="J7" s="290"/>
      <c r="K7" s="292"/>
      <c r="L7" s="288"/>
      <c r="M7" s="288"/>
      <c r="N7" s="288"/>
      <c r="O7" s="288"/>
      <c r="P7" s="286"/>
      <c r="Q7" s="284"/>
    </row>
    <row r="8" spans="1:17" s="59" customFormat="1" ht="15" customHeight="1" x14ac:dyDescent="0.2">
      <c r="A8" s="47" t="s">
        <v>29</v>
      </c>
      <c r="B8" s="48" t="str">
        <f>'Planilha Orçamentária'!D8</f>
        <v>SERVIÇOS PRELIMINARES</v>
      </c>
      <c r="C8" s="49"/>
      <c r="D8" s="50"/>
      <c r="E8" s="51"/>
      <c r="F8" s="49"/>
      <c r="G8" s="52"/>
      <c r="H8" s="51"/>
      <c r="I8" s="53"/>
      <c r="J8" s="54"/>
      <c r="K8" s="55"/>
      <c r="L8" s="54"/>
      <c r="M8" s="56"/>
      <c r="N8" s="54"/>
      <c r="O8" s="56"/>
      <c r="P8" s="57"/>
      <c r="Q8" s="89"/>
    </row>
    <row r="9" spans="1:17" s="46" customFormat="1" ht="15" customHeight="1" x14ac:dyDescent="0.2">
      <c r="A9" s="60" t="s">
        <v>41</v>
      </c>
      <c r="B9" s="293" t="str">
        <f>'Planilha Orçamentária'!D9</f>
        <v>Placa de obra nas dimensões de 2.0 x 4.0 m, padrão IOPES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3"/>
      <c r="Q9" s="70"/>
    </row>
    <row r="10" spans="1:17" s="46" customFormat="1" ht="15" customHeight="1" x14ac:dyDescent="0.2">
      <c r="A10" s="60"/>
      <c r="B10" s="61"/>
      <c r="C10" s="62"/>
      <c r="D10" s="63"/>
      <c r="E10" s="64"/>
      <c r="F10" s="62"/>
      <c r="G10" s="65"/>
      <c r="H10" s="64"/>
      <c r="I10" s="66"/>
      <c r="J10" s="67"/>
      <c r="K10" s="68">
        <v>4</v>
      </c>
      <c r="L10" s="67">
        <v>2</v>
      </c>
      <c r="M10" s="67"/>
      <c r="N10" s="67">
        <f>L10*K10</f>
        <v>8</v>
      </c>
      <c r="O10" s="67"/>
      <c r="P10" s="69">
        <f>N10</f>
        <v>8</v>
      </c>
      <c r="Q10" s="70"/>
    </row>
    <row r="11" spans="1:17" s="46" customFormat="1" ht="15" customHeight="1" x14ac:dyDescent="0.2">
      <c r="A11" s="60"/>
      <c r="B11" s="71" t="s">
        <v>11</v>
      </c>
      <c r="C11" s="72"/>
      <c r="D11" s="73"/>
      <c r="E11" s="74"/>
      <c r="F11" s="72"/>
      <c r="G11" s="75"/>
      <c r="H11" s="74"/>
      <c r="I11" s="76"/>
      <c r="J11" s="76"/>
      <c r="K11" s="77"/>
      <c r="L11" s="77"/>
      <c r="M11" s="77"/>
      <c r="N11" s="77"/>
      <c r="O11" s="77"/>
      <c r="P11" s="78">
        <f>P10</f>
        <v>8</v>
      </c>
      <c r="Q11" s="79" t="s">
        <v>6</v>
      </c>
    </row>
    <row r="12" spans="1:17" s="46" customFormat="1" ht="15" customHeight="1" x14ac:dyDescent="0.2">
      <c r="A12" s="60"/>
      <c r="B12" s="82"/>
      <c r="C12" s="83"/>
      <c r="D12" s="84"/>
      <c r="E12" s="85"/>
      <c r="F12" s="83"/>
      <c r="G12" s="86"/>
      <c r="H12" s="85"/>
      <c r="I12" s="66"/>
      <c r="J12" s="66"/>
      <c r="K12" s="87"/>
      <c r="L12" s="87"/>
      <c r="M12" s="87"/>
      <c r="N12" s="87"/>
      <c r="O12" s="87"/>
      <c r="P12" s="88"/>
      <c r="Q12" s="89"/>
    </row>
    <row r="13" spans="1:17" s="46" customFormat="1" ht="15" customHeight="1" x14ac:dyDescent="0.2">
      <c r="A13" s="122" t="s">
        <v>28</v>
      </c>
      <c r="B13" s="81" t="str">
        <f>'Planilha Orçamentária'!D12</f>
        <v xml:space="preserve">DRENAGEM </v>
      </c>
      <c r="C13" s="62"/>
      <c r="D13" s="63"/>
      <c r="E13" s="64"/>
      <c r="F13" s="62"/>
      <c r="G13" s="65"/>
      <c r="H13" s="64"/>
      <c r="I13" s="66"/>
      <c r="J13" s="67"/>
      <c r="K13" s="68"/>
      <c r="L13" s="67"/>
      <c r="M13" s="67"/>
      <c r="N13" s="67"/>
      <c r="O13" s="67"/>
      <c r="P13" s="69"/>
      <c r="Q13" s="70"/>
    </row>
    <row r="14" spans="1:17" s="58" customFormat="1" ht="15" customHeight="1" x14ac:dyDescent="0.2">
      <c r="A14" s="60" t="s">
        <v>119</v>
      </c>
      <c r="B14" s="293" t="str">
        <f>'Planilha Orçamentária'!D13</f>
        <v>Poço de Visita para BSTC diâm. 0,40m em blocos de concreto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3"/>
    </row>
    <row r="15" spans="1:17" s="153" customFormat="1" ht="15" customHeight="1" x14ac:dyDescent="0.2">
      <c r="A15" s="150"/>
      <c r="B15" s="139" t="s">
        <v>122</v>
      </c>
      <c r="C15" s="151"/>
      <c r="D15" s="151"/>
      <c r="E15" s="151"/>
      <c r="F15" s="151"/>
      <c r="G15" s="151"/>
      <c r="H15" s="151"/>
      <c r="I15" s="151"/>
      <c r="J15" s="146">
        <v>1</v>
      </c>
      <c r="K15" s="146"/>
      <c r="L15" s="146"/>
      <c r="M15" s="146"/>
      <c r="N15" s="155"/>
      <c r="O15" s="155"/>
      <c r="P15" s="156">
        <f>J15</f>
        <v>1</v>
      </c>
      <c r="Q15" s="152"/>
    </row>
    <row r="16" spans="1:17" s="46" customFormat="1" ht="15" customHeight="1" x14ac:dyDescent="0.2">
      <c r="A16" s="60"/>
      <c r="B16" s="71" t="s">
        <v>11</v>
      </c>
      <c r="C16" s="72"/>
      <c r="D16" s="73"/>
      <c r="E16" s="74"/>
      <c r="F16" s="72"/>
      <c r="G16" s="75"/>
      <c r="H16" s="74"/>
      <c r="I16" s="76"/>
      <c r="J16" s="76"/>
      <c r="K16" s="77"/>
      <c r="L16" s="77"/>
      <c r="M16" s="77"/>
      <c r="N16" s="77"/>
      <c r="O16" s="77"/>
      <c r="P16" s="78">
        <f>SUM(P15:P15)</f>
        <v>1</v>
      </c>
      <c r="Q16" s="79" t="s">
        <v>5</v>
      </c>
    </row>
    <row r="17" spans="1:17" s="46" customFormat="1" ht="15" customHeight="1" x14ac:dyDescent="0.2">
      <c r="A17" s="60"/>
      <c r="B17" s="61"/>
      <c r="C17" s="62"/>
      <c r="D17" s="63"/>
      <c r="E17" s="64"/>
      <c r="F17" s="62"/>
      <c r="G17" s="65"/>
      <c r="H17" s="64"/>
      <c r="I17" s="66"/>
      <c r="J17" s="67"/>
      <c r="K17" s="68"/>
      <c r="L17" s="67"/>
      <c r="M17" s="67"/>
      <c r="N17" s="67"/>
      <c r="O17" s="67"/>
      <c r="P17" s="69"/>
      <c r="Q17" s="70"/>
    </row>
    <row r="18" spans="1:17" s="46" customFormat="1" ht="15" customHeight="1" x14ac:dyDescent="0.2">
      <c r="A18" s="60" t="s">
        <v>120</v>
      </c>
      <c r="B18" s="261" t="str">
        <f>'Planilha Orçamentária'!D14</f>
        <v>Corpo BSTC diâmetro 0,40 m C.S. MF inclusive escavação, reaterro e transporte do tubo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3"/>
      <c r="Q18" s="70"/>
    </row>
    <row r="19" spans="1:17" s="46" customFormat="1" ht="15" customHeight="1" x14ac:dyDescent="0.2">
      <c r="A19" s="60"/>
      <c r="B19" s="139" t="s">
        <v>123</v>
      </c>
      <c r="C19" s="151"/>
      <c r="D19" s="151"/>
      <c r="E19" s="151"/>
      <c r="F19" s="151"/>
      <c r="G19" s="151"/>
      <c r="H19" s="151"/>
      <c r="I19" s="151"/>
      <c r="J19" s="140"/>
      <c r="K19" s="146">
        <v>31.42</v>
      </c>
      <c r="L19" s="146"/>
      <c r="M19" s="146"/>
      <c r="N19" s="155"/>
      <c r="O19" s="155"/>
      <c r="P19" s="156">
        <f>K19</f>
        <v>31.42</v>
      </c>
      <c r="Q19" s="70"/>
    </row>
    <row r="20" spans="1:17" s="46" customFormat="1" ht="15" customHeight="1" x14ac:dyDescent="0.2">
      <c r="A20" s="60"/>
      <c r="B20" s="71" t="s">
        <v>11</v>
      </c>
      <c r="C20" s="72"/>
      <c r="D20" s="73"/>
      <c r="E20" s="74"/>
      <c r="F20" s="72"/>
      <c r="G20" s="75"/>
      <c r="H20" s="74"/>
      <c r="I20" s="76"/>
      <c r="J20" s="76"/>
      <c r="K20" s="77"/>
      <c r="L20" s="77"/>
      <c r="M20" s="77"/>
      <c r="N20" s="77"/>
      <c r="O20" s="77"/>
      <c r="P20" s="78">
        <f>SUM(P19:P19)</f>
        <v>31.42</v>
      </c>
      <c r="Q20" s="79" t="s">
        <v>94</v>
      </c>
    </row>
    <row r="21" spans="1:17" s="46" customFormat="1" ht="15" customHeight="1" x14ac:dyDescent="0.2">
      <c r="A21" s="60"/>
      <c r="B21" s="82"/>
      <c r="C21" s="83"/>
      <c r="D21" s="84"/>
      <c r="E21" s="85"/>
      <c r="F21" s="83"/>
      <c r="G21" s="86"/>
      <c r="H21" s="85"/>
      <c r="I21" s="66"/>
      <c r="J21" s="66"/>
      <c r="K21" s="87"/>
      <c r="L21" s="87"/>
      <c r="M21" s="87"/>
      <c r="N21" s="87"/>
      <c r="O21" s="87"/>
      <c r="P21" s="88"/>
      <c r="Q21" s="89"/>
    </row>
    <row r="22" spans="1:17" s="46" customFormat="1" ht="15" customHeight="1" x14ac:dyDescent="0.2">
      <c r="A22" s="60" t="s">
        <v>121</v>
      </c>
      <c r="B22" s="261" t="str">
        <f>'Planilha Orçamentária'!D15</f>
        <v>Caixa ralo com grelha de concreto em blocos pré-moldados - CRG - Vias Urbanas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  <c r="Q22" s="70"/>
    </row>
    <row r="23" spans="1:17" s="46" customFormat="1" ht="15" customHeight="1" x14ac:dyDescent="0.2">
      <c r="A23" s="60"/>
      <c r="B23" s="139" t="s">
        <v>162</v>
      </c>
      <c r="C23" s="151"/>
      <c r="D23" s="151"/>
      <c r="E23" s="151"/>
      <c r="F23" s="151"/>
      <c r="G23" s="151"/>
      <c r="H23" s="151"/>
      <c r="I23" s="151"/>
      <c r="J23" s="140">
        <v>1</v>
      </c>
      <c r="K23" s="146"/>
      <c r="L23" s="146"/>
      <c r="M23" s="146"/>
      <c r="N23" s="155"/>
      <c r="O23" s="155"/>
      <c r="P23" s="156">
        <f>J23</f>
        <v>1</v>
      </c>
      <c r="Q23" s="70"/>
    </row>
    <row r="24" spans="1:17" s="46" customFormat="1" ht="15" customHeight="1" x14ac:dyDescent="0.2">
      <c r="A24" s="60"/>
      <c r="B24" s="71" t="s">
        <v>11</v>
      </c>
      <c r="C24" s="72"/>
      <c r="D24" s="73"/>
      <c r="E24" s="74"/>
      <c r="F24" s="72"/>
      <c r="G24" s="75"/>
      <c r="H24" s="74"/>
      <c r="I24" s="76"/>
      <c r="J24" s="76"/>
      <c r="K24" s="77"/>
      <c r="L24" s="77"/>
      <c r="M24" s="77"/>
      <c r="N24" s="77"/>
      <c r="O24" s="77"/>
      <c r="P24" s="78">
        <f>SUM(P23:P23)</f>
        <v>1</v>
      </c>
      <c r="Q24" s="79" t="s">
        <v>5</v>
      </c>
    </row>
    <row r="25" spans="1:17" s="46" customFormat="1" ht="15" customHeight="1" x14ac:dyDescent="0.2">
      <c r="A25" s="60"/>
      <c r="B25" s="82"/>
      <c r="C25" s="83"/>
      <c r="D25" s="84"/>
      <c r="E25" s="85"/>
      <c r="F25" s="83"/>
      <c r="G25" s="86"/>
      <c r="H25" s="85"/>
      <c r="I25" s="66"/>
      <c r="J25" s="66"/>
      <c r="K25" s="87"/>
      <c r="L25" s="87"/>
      <c r="M25" s="87"/>
      <c r="N25" s="87"/>
      <c r="O25" s="87"/>
      <c r="P25" s="88"/>
      <c r="Q25" s="89"/>
    </row>
    <row r="26" spans="1:17" s="46" customFormat="1" ht="15.75" customHeight="1" x14ac:dyDescent="0.2">
      <c r="A26" s="60" t="s">
        <v>160</v>
      </c>
      <c r="B26" s="261" t="str">
        <f>'Planilha Orçamentária'!D16</f>
        <v>Trincheira drenante  em concreto armado, incluindo grelhas FOFO, escavação e reaterro.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3"/>
      <c r="Q26" s="70"/>
    </row>
    <row r="27" spans="1:17" s="46" customFormat="1" ht="15.75" customHeight="1" x14ac:dyDescent="0.2">
      <c r="A27" s="60"/>
      <c r="B27" s="139" t="s">
        <v>125</v>
      </c>
      <c r="C27" s="151"/>
      <c r="D27" s="151"/>
      <c r="E27" s="151"/>
      <c r="F27" s="151"/>
      <c r="G27" s="151"/>
      <c r="H27" s="151"/>
      <c r="I27" s="151"/>
      <c r="J27" s="140"/>
      <c r="K27" s="146">
        <v>5</v>
      </c>
      <c r="L27" s="146"/>
      <c r="M27" s="146"/>
      <c r="N27" s="155"/>
      <c r="O27" s="155"/>
      <c r="P27" s="156">
        <f>K27</f>
        <v>5</v>
      </c>
      <c r="Q27" s="70"/>
    </row>
    <row r="28" spans="1:17" s="46" customFormat="1" ht="15" customHeight="1" x14ac:dyDescent="0.2">
      <c r="A28" s="60"/>
      <c r="B28" s="71" t="s">
        <v>11</v>
      </c>
      <c r="C28" s="72"/>
      <c r="D28" s="73"/>
      <c r="E28" s="74"/>
      <c r="F28" s="72"/>
      <c r="G28" s="75"/>
      <c r="H28" s="74"/>
      <c r="I28" s="76"/>
      <c r="J28" s="76"/>
      <c r="K28" s="77"/>
      <c r="L28" s="77"/>
      <c r="M28" s="77"/>
      <c r="N28" s="77"/>
      <c r="O28" s="77"/>
      <c r="P28" s="78">
        <f>SUM(P27:P27)</f>
        <v>5</v>
      </c>
      <c r="Q28" s="79" t="s">
        <v>94</v>
      </c>
    </row>
    <row r="29" spans="1:17" s="58" customFormat="1" ht="15" customHeight="1" x14ac:dyDescent="0.2">
      <c r="A29" s="60"/>
      <c r="B29" s="82"/>
      <c r="C29" s="83"/>
      <c r="D29" s="84"/>
      <c r="E29" s="85"/>
      <c r="F29" s="83"/>
      <c r="G29" s="86"/>
      <c r="H29" s="85"/>
      <c r="I29" s="66"/>
      <c r="J29" s="66"/>
      <c r="K29" s="87"/>
      <c r="L29" s="87"/>
      <c r="M29" s="87"/>
      <c r="N29" s="87"/>
      <c r="O29" s="87"/>
      <c r="P29" s="88"/>
      <c r="Q29" s="89"/>
    </row>
    <row r="30" spans="1:17" s="46" customFormat="1" ht="15" customHeight="1" x14ac:dyDescent="0.2">
      <c r="A30" s="121" t="s">
        <v>27</v>
      </c>
      <c r="B30" s="48" t="str">
        <f>'Planilha Orçamentária'!D19</f>
        <v>PAVIMENTAÇÃO</v>
      </c>
      <c r="C30" s="49"/>
      <c r="D30" s="50"/>
      <c r="E30" s="51"/>
      <c r="F30" s="49"/>
      <c r="G30" s="52"/>
      <c r="H30" s="51"/>
      <c r="I30" s="53"/>
      <c r="J30" s="54"/>
      <c r="K30" s="55"/>
      <c r="L30" s="54"/>
      <c r="M30" s="56"/>
      <c r="N30" s="54"/>
      <c r="O30" s="56"/>
      <c r="P30" s="57"/>
      <c r="Q30" s="89"/>
    </row>
    <row r="31" spans="1:17" s="46" customFormat="1" ht="15" customHeight="1" x14ac:dyDescent="0.2">
      <c r="A31" s="60" t="s">
        <v>76</v>
      </c>
      <c r="B31" s="261" t="str">
        <f>'Planilha Orçamentária'!D20</f>
        <v>Regularização e compactação do sub-leito (100% P.I.) H = 0,20 m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70"/>
    </row>
    <row r="32" spans="1:17" s="46" customFormat="1" ht="15" customHeight="1" x14ac:dyDescent="0.2">
      <c r="A32" s="60"/>
      <c r="B32" s="61" t="s">
        <v>126</v>
      </c>
      <c r="C32" s="142"/>
      <c r="D32" s="142"/>
      <c r="E32" s="142"/>
      <c r="F32" s="142"/>
      <c r="G32" s="142"/>
      <c r="H32" s="142"/>
      <c r="I32" s="142"/>
      <c r="J32" s="140"/>
      <c r="K32" s="146"/>
      <c r="L32" s="146"/>
      <c r="M32" s="146"/>
      <c r="N32" s="146">
        <v>2209.8000000000002</v>
      </c>
      <c r="O32" s="146"/>
      <c r="P32" s="143">
        <f>N32</f>
        <v>2209.8000000000002</v>
      </c>
      <c r="Q32" s="70"/>
    </row>
    <row r="33" spans="1:17" s="80" customFormat="1" ht="15" customHeight="1" x14ac:dyDescent="0.2">
      <c r="A33" s="60"/>
      <c r="B33" s="71" t="s">
        <v>11</v>
      </c>
      <c r="C33" s="72"/>
      <c r="D33" s="73"/>
      <c r="E33" s="74"/>
      <c r="F33" s="72"/>
      <c r="G33" s="75"/>
      <c r="H33" s="74"/>
      <c r="I33" s="76"/>
      <c r="J33" s="76"/>
      <c r="K33" s="77"/>
      <c r="L33" s="77"/>
      <c r="M33" s="77"/>
      <c r="N33" s="77"/>
      <c r="O33" s="77"/>
      <c r="P33" s="78">
        <f>SUM(P32:P32)</f>
        <v>2209.8000000000002</v>
      </c>
      <c r="Q33" s="79" t="s">
        <v>6</v>
      </c>
    </row>
    <row r="34" spans="1:17" s="80" customFormat="1" ht="15" customHeight="1" x14ac:dyDescent="0.2">
      <c r="A34" s="60"/>
      <c r="B34" s="82"/>
      <c r="C34" s="83"/>
      <c r="D34" s="84"/>
      <c r="E34" s="85"/>
      <c r="F34" s="83"/>
      <c r="G34" s="86"/>
      <c r="H34" s="85"/>
      <c r="I34" s="66"/>
      <c r="J34" s="67"/>
      <c r="K34" s="90"/>
      <c r="L34" s="67"/>
      <c r="M34" s="91"/>
      <c r="N34" s="67"/>
      <c r="O34" s="91"/>
      <c r="P34" s="88"/>
      <c r="Q34" s="89"/>
    </row>
    <row r="35" spans="1:17" s="80" customFormat="1" ht="15" customHeight="1" x14ac:dyDescent="0.2">
      <c r="A35" s="60" t="s">
        <v>77</v>
      </c>
      <c r="B35" s="293" t="str">
        <f>'Planilha Orçamentária'!D21</f>
        <v>Execução de pavimento, em bloco de concreto sextavado, exclusive o bloco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3"/>
      <c r="Q35" s="70"/>
    </row>
    <row r="36" spans="1:17" s="80" customFormat="1" ht="15" customHeight="1" x14ac:dyDescent="0.2">
      <c r="A36" s="60"/>
      <c r="B36" s="61" t="s">
        <v>126</v>
      </c>
      <c r="C36" s="142"/>
      <c r="D36" s="142"/>
      <c r="E36" s="142"/>
      <c r="F36" s="142"/>
      <c r="G36" s="142"/>
      <c r="H36" s="142"/>
      <c r="I36" s="142"/>
      <c r="J36" s="140"/>
      <c r="K36" s="142"/>
      <c r="L36" s="142"/>
      <c r="M36" s="142"/>
      <c r="N36" s="147">
        <v>2209.8000000000002</v>
      </c>
      <c r="O36" s="142"/>
      <c r="P36" s="141">
        <f>N36</f>
        <v>2209.8000000000002</v>
      </c>
      <c r="Q36" s="70"/>
    </row>
    <row r="37" spans="1:17" ht="15" customHeight="1" x14ac:dyDescent="0.2">
      <c r="B37" s="71" t="s">
        <v>11</v>
      </c>
      <c r="C37" s="72"/>
      <c r="D37" s="73"/>
      <c r="E37" s="74"/>
      <c r="F37" s="72"/>
      <c r="G37" s="75"/>
      <c r="H37" s="74"/>
      <c r="I37" s="76"/>
      <c r="J37" s="76"/>
      <c r="K37" s="77"/>
      <c r="L37" s="77"/>
      <c r="M37" s="77"/>
      <c r="N37" s="77"/>
      <c r="O37" s="77"/>
      <c r="P37" s="78">
        <f>SUM(P36:P36)</f>
        <v>2209.8000000000002</v>
      </c>
      <c r="Q37" s="79" t="s">
        <v>6</v>
      </c>
    </row>
    <row r="39" spans="1:17" ht="12.75" x14ac:dyDescent="0.2">
      <c r="A39" s="60" t="s">
        <v>138</v>
      </c>
      <c r="B39" s="293" t="str">
        <f>'Planilha Orçamentária'!D22</f>
        <v>Meio-fio de concreto pré-moldado com dimensões de 15x12x30x100 cm , rejuntados com argamassa de cimento e areia no traço 1:3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3"/>
      <c r="Q39" s="70"/>
    </row>
    <row r="40" spans="1:17" ht="15" customHeight="1" x14ac:dyDescent="0.2">
      <c r="A40" s="60"/>
      <c r="B40" s="61" t="s">
        <v>127</v>
      </c>
      <c r="C40" s="160"/>
      <c r="D40" s="160"/>
      <c r="E40" s="160"/>
      <c r="F40" s="160"/>
      <c r="G40" s="160"/>
      <c r="H40" s="160"/>
      <c r="I40" s="160"/>
      <c r="J40" s="140"/>
      <c r="K40" s="146">
        <v>58.4</v>
      </c>
      <c r="L40" s="160"/>
      <c r="M40" s="160"/>
      <c r="N40" s="160"/>
      <c r="O40" s="160"/>
      <c r="P40" s="141">
        <f>K40</f>
        <v>58.4</v>
      </c>
      <c r="Q40" s="70"/>
    </row>
    <row r="41" spans="1:17" ht="15" customHeight="1" x14ac:dyDescent="0.2">
      <c r="B41" s="71" t="s">
        <v>11</v>
      </c>
      <c r="C41" s="72"/>
      <c r="D41" s="73"/>
      <c r="E41" s="74"/>
      <c r="F41" s="72"/>
      <c r="G41" s="75"/>
      <c r="H41" s="74"/>
      <c r="I41" s="76"/>
      <c r="J41" s="76"/>
      <c r="K41" s="77"/>
      <c r="L41" s="77"/>
      <c r="M41" s="77"/>
      <c r="N41" s="77"/>
      <c r="O41" s="77"/>
      <c r="P41" s="78">
        <f>SUM(P40:P40)</f>
        <v>58.4</v>
      </c>
      <c r="Q41" s="79" t="s">
        <v>94</v>
      </c>
    </row>
    <row r="43" spans="1:17" ht="15" customHeight="1" x14ac:dyDescent="0.2">
      <c r="A43" s="121" t="s">
        <v>26</v>
      </c>
      <c r="B43" s="48" t="str">
        <f>'Planilha Orçamentária'!D25</f>
        <v>ÁREA COBERTA (BARRACÃO METÁLICO)</v>
      </c>
      <c r="C43" s="49"/>
      <c r="D43" s="50"/>
      <c r="E43" s="51"/>
      <c r="F43" s="49"/>
      <c r="G43" s="52"/>
      <c r="H43" s="51"/>
      <c r="I43" s="53"/>
      <c r="J43" s="54"/>
      <c r="K43" s="55"/>
      <c r="L43" s="54"/>
      <c r="M43" s="56"/>
      <c r="N43" s="54"/>
      <c r="O43" s="56"/>
      <c r="P43" s="57"/>
      <c r="Q43" s="89"/>
    </row>
    <row r="44" spans="1:17" ht="15" customHeight="1" x14ac:dyDescent="0.2">
      <c r="A44" s="60" t="s">
        <v>42</v>
      </c>
      <c r="B44" s="261" t="str">
        <f>'Planilha Orçamentária'!D26</f>
        <v>Escavação manual em material de 1a. categoria, até 1.50 m de profundidade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5"/>
      <c r="Q44" s="70"/>
    </row>
    <row r="45" spans="1:17" ht="15" customHeight="1" x14ac:dyDescent="0.2">
      <c r="A45" s="60"/>
      <c r="B45" s="61" t="s">
        <v>129</v>
      </c>
      <c r="C45" s="160"/>
      <c r="D45" s="160"/>
      <c r="E45" s="160"/>
      <c r="F45" s="160"/>
      <c r="G45" s="160"/>
      <c r="H45" s="160"/>
      <c r="I45" s="160"/>
      <c r="J45" s="140">
        <v>14</v>
      </c>
      <c r="K45" s="146">
        <v>0.85</v>
      </c>
      <c r="L45" s="146">
        <v>0.85</v>
      </c>
      <c r="M45" s="146">
        <v>0.3</v>
      </c>
      <c r="N45" s="146"/>
      <c r="O45" s="146">
        <f>M45*L45*K45</f>
        <v>0.21675</v>
      </c>
      <c r="P45" s="143">
        <f>O45*J45</f>
        <v>3.0345</v>
      </c>
      <c r="Q45" s="70"/>
    </row>
    <row r="46" spans="1:17" ht="15" customHeight="1" x14ac:dyDescent="0.2">
      <c r="A46" s="60"/>
      <c r="B46" s="71" t="s">
        <v>11</v>
      </c>
      <c r="C46" s="72"/>
      <c r="D46" s="73"/>
      <c r="E46" s="74"/>
      <c r="F46" s="72"/>
      <c r="G46" s="75"/>
      <c r="H46" s="74"/>
      <c r="I46" s="76"/>
      <c r="J46" s="76"/>
      <c r="K46" s="77"/>
      <c r="L46" s="77"/>
      <c r="M46" s="77"/>
      <c r="N46" s="77"/>
      <c r="O46" s="77"/>
      <c r="P46" s="78">
        <f>SUM(P45:P45)</f>
        <v>3.0345</v>
      </c>
      <c r="Q46" s="79" t="s">
        <v>9</v>
      </c>
    </row>
    <row r="47" spans="1:17" ht="15" customHeight="1" x14ac:dyDescent="0.2">
      <c r="A47" s="60"/>
      <c r="B47" s="82"/>
      <c r="C47" s="83"/>
      <c r="D47" s="84"/>
      <c r="E47" s="85"/>
      <c r="F47" s="83"/>
      <c r="G47" s="86"/>
      <c r="H47" s="85"/>
      <c r="I47" s="66"/>
      <c r="J47" s="67"/>
      <c r="K47" s="90"/>
      <c r="L47" s="67"/>
      <c r="M47" s="91"/>
      <c r="N47" s="67"/>
      <c r="O47" s="91"/>
      <c r="P47" s="88"/>
      <c r="Q47" s="89"/>
    </row>
    <row r="48" spans="1:17" ht="15" customHeight="1" x14ac:dyDescent="0.2">
      <c r="A48" s="60" t="s">
        <v>43</v>
      </c>
      <c r="B48" s="261" t="str">
        <f>'Planilha Orçamentária'!D27</f>
        <v>Fôrma de chapa compensada resinada 12mm, levando-se em conta a utilização 3 vezes (incluido o material, corte, montagem, escoramento e desfôrma)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3"/>
      <c r="Q48" s="70"/>
    </row>
    <row r="49" spans="1:17" ht="15" customHeight="1" x14ac:dyDescent="0.2">
      <c r="A49" s="148"/>
      <c r="B49" s="175" t="s">
        <v>136</v>
      </c>
      <c r="C49" s="149"/>
      <c r="D49" s="149"/>
      <c r="E49" s="149"/>
      <c r="F49" s="149"/>
      <c r="G49" s="149"/>
      <c r="H49" s="149"/>
      <c r="I49" s="149"/>
      <c r="J49" s="140">
        <f>7*4</f>
        <v>28</v>
      </c>
      <c r="K49" s="149"/>
      <c r="L49" s="192">
        <v>0.15</v>
      </c>
      <c r="M49" s="140">
        <v>3.8</v>
      </c>
      <c r="N49" s="147"/>
      <c r="O49" s="149"/>
      <c r="P49" s="157">
        <f>M49*L49*J49</f>
        <v>15.959999999999999</v>
      </c>
      <c r="Q49" s="70"/>
    </row>
    <row r="50" spans="1:17" ht="15" customHeight="1" x14ac:dyDescent="0.2">
      <c r="A50" s="191"/>
      <c r="B50" s="175" t="s">
        <v>137</v>
      </c>
      <c r="C50" s="149"/>
      <c r="D50" s="149"/>
      <c r="E50" s="149"/>
      <c r="F50" s="149"/>
      <c r="G50" s="149"/>
      <c r="H50" s="149"/>
      <c r="I50" s="149"/>
      <c r="J50" s="140">
        <f>7*4</f>
        <v>28</v>
      </c>
      <c r="K50" s="149"/>
      <c r="L50" s="192">
        <v>0.15</v>
      </c>
      <c r="M50" s="140">
        <v>3</v>
      </c>
      <c r="N50" s="147"/>
      <c r="O50" s="149"/>
      <c r="P50" s="157">
        <f>M50*L50*J50</f>
        <v>12.599999999999998</v>
      </c>
      <c r="Q50" s="70"/>
    </row>
    <row r="51" spans="1:17" ht="15" customHeight="1" x14ac:dyDescent="0.2">
      <c r="B51" s="71" t="s">
        <v>11</v>
      </c>
      <c r="C51" s="72"/>
      <c r="D51" s="73"/>
      <c r="E51" s="74"/>
      <c r="F51" s="72"/>
      <c r="G51" s="75"/>
      <c r="H51" s="74"/>
      <c r="I51" s="76"/>
      <c r="J51" s="76"/>
      <c r="K51" s="77"/>
      <c r="L51" s="77"/>
      <c r="M51" s="77"/>
      <c r="N51" s="77"/>
      <c r="O51" s="77"/>
      <c r="P51" s="78">
        <f>SUM(P49:P50)</f>
        <v>28.559999999999995</v>
      </c>
      <c r="Q51" s="79" t="s">
        <v>6</v>
      </c>
    </row>
    <row r="53" spans="1:17" ht="15" customHeight="1" x14ac:dyDescent="0.2">
      <c r="A53" s="60" t="s">
        <v>128</v>
      </c>
      <c r="B53" s="261" t="str">
        <f>'Planilha Orçamentária'!D28</f>
        <v>Aço CA-50, fornecimento, dobragem e colocação nas formas (preço médio das bitolas)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3"/>
      <c r="Q53" s="70"/>
    </row>
    <row r="54" spans="1:17" ht="15" customHeight="1" x14ac:dyDescent="0.2">
      <c r="A54" s="60"/>
      <c r="B54" s="175" t="s">
        <v>131</v>
      </c>
      <c r="C54" s="160"/>
      <c r="D54" s="160"/>
      <c r="E54" s="160"/>
      <c r="F54" s="160"/>
      <c r="G54" s="160"/>
      <c r="H54" s="160"/>
      <c r="I54" s="147">
        <v>0.39500000000000002</v>
      </c>
      <c r="J54" s="147"/>
      <c r="K54" s="147">
        <v>695.08</v>
      </c>
      <c r="L54" s="160"/>
      <c r="M54" s="160"/>
      <c r="N54" s="160"/>
      <c r="O54" s="160"/>
      <c r="P54" s="157">
        <f>K54*I54</f>
        <v>274.5566</v>
      </c>
      <c r="Q54" s="70"/>
    </row>
    <row r="55" spans="1:17" ht="15" customHeight="1" x14ac:dyDescent="0.2">
      <c r="A55" s="60"/>
      <c r="B55" s="61" t="s">
        <v>130</v>
      </c>
      <c r="C55" s="160"/>
      <c r="D55" s="160"/>
      <c r="E55" s="160"/>
      <c r="F55" s="160"/>
      <c r="G55" s="160"/>
      <c r="H55" s="160"/>
      <c r="I55" s="147">
        <v>0.154</v>
      </c>
      <c r="J55" s="140"/>
      <c r="K55" s="146">
        <v>580.45000000000005</v>
      </c>
      <c r="L55" s="160"/>
      <c r="M55" s="160"/>
      <c r="N55" s="160"/>
      <c r="O55" s="160"/>
      <c r="P55" s="141">
        <f>K55*I55</f>
        <v>89.389300000000006</v>
      </c>
      <c r="Q55" s="70"/>
    </row>
    <row r="56" spans="1:17" ht="15" customHeight="1" x14ac:dyDescent="0.2">
      <c r="B56" s="71" t="s">
        <v>11</v>
      </c>
      <c r="C56" s="72"/>
      <c r="D56" s="73"/>
      <c r="E56" s="74"/>
      <c r="F56" s="72"/>
      <c r="G56" s="75"/>
      <c r="H56" s="74"/>
      <c r="I56" s="76"/>
      <c r="J56" s="76"/>
      <c r="K56" s="77"/>
      <c r="L56" s="77"/>
      <c r="M56" s="77"/>
      <c r="N56" s="77"/>
      <c r="O56" s="77"/>
      <c r="P56" s="78">
        <f>SUM(P54:P55)</f>
        <v>363.94589999999999</v>
      </c>
      <c r="Q56" s="79" t="s">
        <v>95</v>
      </c>
    </row>
    <row r="58" spans="1:17" ht="15" customHeight="1" x14ac:dyDescent="0.2">
      <c r="A58" s="60" t="s">
        <v>132</v>
      </c>
      <c r="B58" s="261" t="str">
        <f>'Planilha Orçamentária'!D29</f>
        <v>Fornecimento, preparo e aplicação de concreto magro com consumo mínimo de cimento de 250 kg/m3 (brita 1 e 2) - (5% de perdas já incluído no custo)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5"/>
      <c r="Q58" s="70"/>
    </row>
    <row r="59" spans="1:17" ht="15" customHeight="1" x14ac:dyDescent="0.2">
      <c r="A59" s="60"/>
      <c r="B59" s="61" t="s">
        <v>129</v>
      </c>
      <c r="C59" s="160"/>
      <c r="D59" s="160"/>
      <c r="E59" s="160"/>
      <c r="F59" s="160"/>
      <c r="G59" s="160"/>
      <c r="H59" s="160"/>
      <c r="I59" s="160"/>
      <c r="J59" s="140">
        <v>14</v>
      </c>
      <c r="K59" s="146">
        <v>0.8</v>
      </c>
      <c r="L59" s="146">
        <v>0.8</v>
      </c>
      <c r="M59" s="146">
        <v>0.02</v>
      </c>
      <c r="N59" s="146"/>
      <c r="O59" s="146"/>
      <c r="P59" s="143">
        <f>M59*L59*K59*J59</f>
        <v>0.1792</v>
      </c>
      <c r="Q59" s="70"/>
    </row>
    <row r="60" spans="1:17" ht="15" customHeight="1" x14ac:dyDescent="0.2">
      <c r="A60" s="60"/>
      <c r="B60" s="71" t="s">
        <v>11</v>
      </c>
      <c r="C60" s="72"/>
      <c r="D60" s="73"/>
      <c r="E60" s="74"/>
      <c r="F60" s="72"/>
      <c r="G60" s="75"/>
      <c r="H60" s="74"/>
      <c r="I60" s="76"/>
      <c r="J60" s="76"/>
      <c r="K60" s="77"/>
      <c r="L60" s="77"/>
      <c r="M60" s="77"/>
      <c r="N60" s="77"/>
      <c r="O60" s="77"/>
      <c r="P60" s="78">
        <f>SUM(P59:P59)</f>
        <v>0.1792</v>
      </c>
      <c r="Q60" s="79" t="s">
        <v>9</v>
      </c>
    </row>
    <row r="61" spans="1:17" ht="15" customHeight="1" x14ac:dyDescent="0.2">
      <c r="A61" s="60"/>
      <c r="B61" s="82"/>
      <c r="C61" s="83"/>
      <c r="D61" s="84"/>
      <c r="E61" s="85"/>
      <c r="F61" s="83"/>
      <c r="G61" s="86"/>
      <c r="H61" s="85"/>
      <c r="I61" s="66"/>
      <c r="J61" s="67"/>
      <c r="K61" s="90"/>
      <c r="L61" s="67"/>
      <c r="M61" s="91"/>
      <c r="N61" s="67"/>
      <c r="O61" s="91"/>
      <c r="P61" s="88"/>
      <c r="Q61" s="89"/>
    </row>
    <row r="62" spans="1:17" ht="15" customHeight="1" x14ac:dyDescent="0.2">
      <c r="A62" s="60" t="s">
        <v>133</v>
      </c>
      <c r="B62" s="261" t="str">
        <f>'Planilha Orçamentária'!D30</f>
        <v>Fornecimento, preparo e aplicação de concreto Fck=25 MPa (brita 1 e 2) - (5% de perdas já incluído no custo)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3"/>
      <c r="Q62" s="70"/>
    </row>
    <row r="63" spans="1:17" ht="15" customHeight="1" x14ac:dyDescent="0.2">
      <c r="A63" s="148"/>
      <c r="B63" s="175" t="s">
        <v>136</v>
      </c>
      <c r="C63" s="149"/>
      <c r="D63" s="149"/>
      <c r="E63" s="149"/>
      <c r="F63" s="149"/>
      <c r="G63" s="149"/>
      <c r="H63" s="149"/>
      <c r="I63" s="149"/>
      <c r="J63" s="146">
        <v>7</v>
      </c>
      <c r="K63" s="146">
        <v>0.15</v>
      </c>
      <c r="L63" s="146">
        <v>0.15</v>
      </c>
      <c r="M63" s="146">
        <v>3.8</v>
      </c>
      <c r="N63" s="149"/>
      <c r="O63" s="147"/>
      <c r="P63" s="157">
        <f>M63*L63*K63*J63</f>
        <v>0.59849999999999992</v>
      </c>
      <c r="Q63" s="70"/>
    </row>
    <row r="64" spans="1:17" ht="15" customHeight="1" x14ac:dyDescent="0.2">
      <c r="A64" s="148"/>
      <c r="B64" s="175" t="s">
        <v>137</v>
      </c>
      <c r="C64" s="149"/>
      <c r="D64" s="149"/>
      <c r="E64" s="149"/>
      <c r="F64" s="149"/>
      <c r="G64" s="149"/>
      <c r="H64" s="149"/>
      <c r="I64" s="149"/>
      <c r="J64" s="146">
        <v>7</v>
      </c>
      <c r="K64" s="146">
        <v>0.15</v>
      </c>
      <c r="L64" s="146">
        <v>0.15</v>
      </c>
      <c r="M64" s="146">
        <v>3</v>
      </c>
      <c r="N64" s="149"/>
      <c r="O64" s="147"/>
      <c r="P64" s="157">
        <f>M64*L64*K64*J64</f>
        <v>0.47249999999999992</v>
      </c>
      <c r="Q64" s="70"/>
    </row>
    <row r="65" spans="1:17" ht="15" customHeight="1" x14ac:dyDescent="0.2">
      <c r="A65" s="148"/>
      <c r="B65" s="175" t="s">
        <v>155</v>
      </c>
      <c r="C65" s="149"/>
      <c r="D65" s="149"/>
      <c r="E65" s="149"/>
      <c r="F65" s="149"/>
      <c r="G65" s="149"/>
      <c r="H65" s="149"/>
      <c r="I65" s="149"/>
      <c r="J65" s="146">
        <v>12</v>
      </c>
      <c r="K65" s="146">
        <v>4.8499999999999996</v>
      </c>
      <c r="L65" s="146">
        <v>0.15</v>
      </c>
      <c r="M65" s="146">
        <v>0.2</v>
      </c>
      <c r="N65" s="149"/>
      <c r="O65" s="147"/>
      <c r="P65" s="157">
        <f t="shared" ref="P65:P66" si="0">M65*L65*K65*J65</f>
        <v>1.746</v>
      </c>
      <c r="Q65" s="70"/>
    </row>
    <row r="66" spans="1:17" ht="15" customHeight="1" x14ac:dyDescent="0.2">
      <c r="A66" s="148"/>
      <c r="B66" s="175" t="s">
        <v>156</v>
      </c>
      <c r="C66" s="149"/>
      <c r="D66" s="149"/>
      <c r="E66" s="149"/>
      <c r="F66" s="149"/>
      <c r="G66" s="149"/>
      <c r="H66" s="149"/>
      <c r="I66" s="149"/>
      <c r="J66" s="146">
        <v>7</v>
      </c>
      <c r="K66" s="146">
        <v>5.21</v>
      </c>
      <c r="L66" s="146">
        <v>0.15</v>
      </c>
      <c r="M66" s="146">
        <v>0.2</v>
      </c>
      <c r="N66" s="149"/>
      <c r="O66" s="147"/>
      <c r="P66" s="157">
        <f t="shared" si="0"/>
        <v>1.0941000000000001</v>
      </c>
      <c r="Q66" s="70"/>
    </row>
    <row r="67" spans="1:17" ht="15" customHeight="1" x14ac:dyDescent="0.2">
      <c r="A67" s="60"/>
      <c r="B67" s="61" t="s">
        <v>129</v>
      </c>
      <c r="C67" s="160"/>
      <c r="D67" s="160"/>
      <c r="E67" s="160"/>
      <c r="F67" s="160"/>
      <c r="G67" s="160"/>
      <c r="H67" s="160"/>
      <c r="I67" s="160"/>
      <c r="J67" s="140">
        <v>14</v>
      </c>
      <c r="K67" s="146">
        <v>0.8</v>
      </c>
      <c r="L67" s="146">
        <v>0.8</v>
      </c>
      <c r="M67" s="146">
        <v>0.3</v>
      </c>
      <c r="N67" s="160"/>
      <c r="O67" s="160"/>
      <c r="P67" s="141">
        <f>M67*L67*K67*J67</f>
        <v>2.6880000000000002</v>
      </c>
      <c r="Q67" s="70"/>
    </row>
    <row r="68" spans="1:17" ht="15" customHeight="1" x14ac:dyDescent="0.2">
      <c r="B68" s="71" t="s">
        <v>11</v>
      </c>
      <c r="C68" s="72"/>
      <c r="D68" s="73"/>
      <c r="E68" s="74"/>
      <c r="F68" s="72"/>
      <c r="G68" s="75"/>
      <c r="H68" s="74"/>
      <c r="I68" s="76"/>
      <c r="J68" s="76"/>
      <c r="K68" s="77"/>
      <c r="L68" s="77"/>
      <c r="M68" s="77"/>
      <c r="N68" s="77"/>
      <c r="O68" s="77"/>
      <c r="P68" s="78">
        <f>SUM(P63:P67)</f>
        <v>6.5991</v>
      </c>
      <c r="Q68" s="79" t="s">
        <v>9</v>
      </c>
    </row>
    <row r="70" spans="1:17" ht="15" customHeight="1" x14ac:dyDescent="0.2">
      <c r="A70" s="180" t="s">
        <v>134</v>
      </c>
      <c r="B70" s="261" t="str">
        <f>'Planilha Orçamentária'!D31</f>
        <v xml:space="preserve">Trama de aço composta por terças para telhados de até duas águas para telha ondulada de fibrocimento, metálica, plástica ou termoacústica, incluso transporte vertical </v>
      </c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3"/>
      <c r="Q70" s="70"/>
    </row>
    <row r="71" spans="1:17" ht="15" customHeight="1" x14ac:dyDescent="0.2">
      <c r="B71" s="175" t="s">
        <v>154</v>
      </c>
      <c r="C71" s="177"/>
      <c r="D71" s="177"/>
      <c r="E71" s="177"/>
      <c r="F71" s="177"/>
      <c r="G71" s="177"/>
      <c r="H71" s="177"/>
      <c r="I71" s="177"/>
      <c r="J71" s="177"/>
      <c r="K71" s="146">
        <v>30.42</v>
      </c>
      <c r="L71" s="146">
        <v>6</v>
      </c>
      <c r="M71" s="177"/>
      <c r="N71" s="177"/>
      <c r="O71" s="177"/>
      <c r="P71" s="154">
        <f>L71*K71</f>
        <v>182.52</v>
      </c>
      <c r="Q71" s="70"/>
    </row>
    <row r="72" spans="1:17" ht="15" customHeight="1" x14ac:dyDescent="0.2">
      <c r="B72" s="71" t="s">
        <v>11</v>
      </c>
      <c r="C72" s="72"/>
      <c r="D72" s="73"/>
      <c r="E72" s="74"/>
      <c r="F72" s="72"/>
      <c r="G72" s="75"/>
      <c r="H72" s="74"/>
      <c r="I72" s="76"/>
      <c r="J72" s="76"/>
      <c r="K72" s="77"/>
      <c r="L72" s="77"/>
      <c r="M72" s="77"/>
      <c r="N72" s="77"/>
      <c r="O72" s="77"/>
      <c r="P72" s="78">
        <f>P71</f>
        <v>182.52</v>
      </c>
      <c r="Q72" s="79" t="s">
        <v>6</v>
      </c>
    </row>
    <row r="74" spans="1:17" ht="15" customHeight="1" x14ac:dyDescent="0.2">
      <c r="A74" s="60" t="s">
        <v>140</v>
      </c>
      <c r="B74" s="261" t="str">
        <f>'Planilha Orçamentária'!D32</f>
        <v>Cobertura nova de telhas de alumínio trapezoidal, H = 8 cm, esp. 0.5mm, inclusive acessórios de fixação</v>
      </c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3"/>
      <c r="Q74" s="70"/>
    </row>
    <row r="75" spans="1:17" ht="15" customHeight="1" x14ac:dyDescent="0.2">
      <c r="A75" s="60"/>
      <c r="B75" s="175" t="s">
        <v>135</v>
      </c>
      <c r="C75" s="160"/>
      <c r="D75" s="160"/>
      <c r="E75" s="160"/>
      <c r="F75" s="160"/>
      <c r="G75" s="160"/>
      <c r="H75" s="160"/>
      <c r="I75" s="160"/>
      <c r="J75" s="160"/>
      <c r="K75" s="146">
        <v>30.42</v>
      </c>
      <c r="L75" s="146">
        <v>6</v>
      </c>
      <c r="M75" s="160"/>
      <c r="N75" s="160"/>
      <c r="O75" s="160"/>
      <c r="P75" s="154">
        <f>L75*K75</f>
        <v>182.52</v>
      </c>
      <c r="Q75" s="70"/>
    </row>
    <row r="76" spans="1:17" ht="15" customHeight="1" x14ac:dyDescent="0.2">
      <c r="B76" s="71" t="s">
        <v>11</v>
      </c>
      <c r="C76" s="72"/>
      <c r="D76" s="73"/>
      <c r="E76" s="74"/>
      <c r="F76" s="72"/>
      <c r="G76" s="75"/>
      <c r="H76" s="74"/>
      <c r="I76" s="76"/>
      <c r="J76" s="76"/>
      <c r="K76" s="77"/>
      <c r="L76" s="77"/>
      <c r="M76" s="77"/>
      <c r="N76" s="77"/>
      <c r="O76" s="77"/>
      <c r="P76" s="78">
        <f>P75</f>
        <v>182.52</v>
      </c>
      <c r="Q76" s="79" t="s">
        <v>6</v>
      </c>
    </row>
  </sheetData>
  <mergeCells count="33">
    <mergeCell ref="J6:J7"/>
    <mergeCell ref="K6:K7"/>
    <mergeCell ref="B39:P39"/>
    <mergeCell ref="B9:P9"/>
    <mergeCell ref="B35:P35"/>
    <mergeCell ref="B31:P31"/>
    <mergeCell ref="B18:P18"/>
    <mergeCell ref="B26:P26"/>
    <mergeCell ref="B14:Q14"/>
    <mergeCell ref="B22:P22"/>
    <mergeCell ref="A4:B5"/>
    <mergeCell ref="A3:B3"/>
    <mergeCell ref="A1:Q1"/>
    <mergeCell ref="N3:Q3"/>
    <mergeCell ref="A6:A7"/>
    <mergeCell ref="B6:B7"/>
    <mergeCell ref="C6:H6"/>
    <mergeCell ref="Q6:Q7"/>
    <mergeCell ref="C7:E7"/>
    <mergeCell ref="F7:H7"/>
    <mergeCell ref="P6:P7"/>
    <mergeCell ref="N6:N7"/>
    <mergeCell ref="O6:O7"/>
    <mergeCell ref="M6:M7"/>
    <mergeCell ref="I6:I7"/>
    <mergeCell ref="L6:L7"/>
    <mergeCell ref="B74:P74"/>
    <mergeCell ref="B44:P44"/>
    <mergeCell ref="B48:P48"/>
    <mergeCell ref="B53:P53"/>
    <mergeCell ref="B58:P58"/>
    <mergeCell ref="B62:P62"/>
    <mergeCell ref="B70:P70"/>
  </mergeCells>
  <printOptions horizontalCentered="1" gridLines="1"/>
  <pageMargins left="0.39370078740157483" right="0.39370078740157483" top="0.78740157480314965" bottom="0.39370078740157483" header="0" footer="0"/>
  <pageSetup paperSize="9" scale="6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view="pageBreakPreview" zoomScale="90" zoomScaleNormal="80" zoomScaleSheetLayoutView="90" zoomScalePageLayoutView="60" workbookViewId="0">
      <selection activeCell="H23" sqref="H23"/>
    </sheetView>
  </sheetViews>
  <sheetFormatPr defaultColWidth="10.7109375" defaultRowHeight="15" customHeight="1" x14ac:dyDescent="0.2"/>
  <cols>
    <col min="1" max="1" width="10.7109375" style="20" customWidth="1"/>
    <col min="2" max="2" width="35.7109375" style="20" customWidth="1"/>
    <col min="3" max="3" width="20.7109375" style="20" customWidth="1"/>
    <col min="4" max="4" width="19.5703125" style="20" bestFit="1" customWidth="1"/>
    <col min="5" max="6" width="12.7109375" style="20" customWidth="1"/>
    <col min="7" max="8" width="11.7109375" style="20" bestFit="1" customWidth="1"/>
    <col min="9" max="16384" width="10.7109375" style="20"/>
  </cols>
  <sheetData>
    <row r="1" spans="1:6" ht="15" customHeight="1" x14ac:dyDescent="0.2">
      <c r="A1" s="294" t="s">
        <v>12</v>
      </c>
      <c r="B1" s="295"/>
      <c r="C1" s="295"/>
      <c r="D1" s="295"/>
      <c r="E1" s="295"/>
      <c r="F1" s="295"/>
    </row>
    <row r="2" spans="1:6" ht="15" customHeight="1" x14ac:dyDescent="0.2">
      <c r="A2" s="308" t="s">
        <v>148</v>
      </c>
      <c r="B2" s="309"/>
      <c r="C2" s="309"/>
      <c r="D2" s="309"/>
      <c r="E2" s="309"/>
      <c r="F2" s="309"/>
    </row>
    <row r="3" spans="1:6" ht="15" customHeight="1" x14ac:dyDescent="0.2">
      <c r="A3" s="308"/>
      <c r="B3" s="309"/>
      <c r="C3" s="309"/>
      <c r="D3" s="309"/>
      <c r="E3" s="309"/>
      <c r="F3" s="309"/>
    </row>
    <row r="4" spans="1:6" ht="15" customHeight="1" x14ac:dyDescent="0.2">
      <c r="A4" s="301" t="s">
        <v>164</v>
      </c>
      <c r="B4" s="302"/>
      <c r="C4" s="302"/>
      <c r="D4" s="302"/>
      <c r="E4" s="22"/>
      <c r="F4" s="21"/>
    </row>
    <row r="5" spans="1:6" s="14" customFormat="1" ht="32.25" customHeight="1" x14ac:dyDescent="0.2">
      <c r="A5" s="303" t="s">
        <v>74</v>
      </c>
      <c r="B5" s="304"/>
      <c r="C5" s="304"/>
      <c r="D5" s="304"/>
      <c r="E5" s="23"/>
      <c r="F5" s="23"/>
    </row>
    <row r="6" spans="1:6" ht="24.95" customHeight="1" x14ac:dyDescent="0.2">
      <c r="A6" s="300" t="s">
        <v>1</v>
      </c>
      <c r="B6" s="300" t="s">
        <v>13</v>
      </c>
      <c r="C6" s="300"/>
      <c r="D6" s="305" t="s">
        <v>31</v>
      </c>
      <c r="E6" s="300"/>
      <c r="F6" s="300"/>
    </row>
    <row r="7" spans="1:6" ht="24.95" customHeight="1" x14ac:dyDescent="0.2">
      <c r="A7" s="300"/>
      <c r="B7" s="300"/>
      <c r="C7" s="300"/>
      <c r="D7" s="305"/>
      <c r="E7" s="24">
        <v>1</v>
      </c>
      <c r="F7" s="24">
        <v>2</v>
      </c>
    </row>
    <row r="8" spans="1:6" ht="24.95" customHeight="1" x14ac:dyDescent="0.2">
      <c r="A8" s="296" t="s">
        <v>29</v>
      </c>
      <c r="B8" s="298" t="str">
        <f>'Planilha Orçamentária'!D8</f>
        <v>SERVIÇOS PRELIMINARES</v>
      </c>
      <c r="C8" s="26" t="s">
        <v>14</v>
      </c>
      <c r="D8" s="306">
        <f>'Planilha Orçamentária'!H10</f>
        <v>2198.08</v>
      </c>
      <c r="E8" s="27">
        <v>1</v>
      </c>
      <c r="F8" s="27"/>
    </row>
    <row r="9" spans="1:6" ht="24.95" customHeight="1" x14ac:dyDescent="0.2">
      <c r="A9" s="297"/>
      <c r="B9" s="299"/>
      <c r="C9" s="25" t="s">
        <v>15</v>
      </c>
      <c r="D9" s="307"/>
      <c r="E9" s="28">
        <f>D8*E8</f>
        <v>2198.08</v>
      </c>
      <c r="F9" s="28">
        <v>0</v>
      </c>
    </row>
    <row r="10" spans="1:6" ht="24.95" customHeight="1" x14ac:dyDescent="0.2">
      <c r="A10" s="296" t="s">
        <v>28</v>
      </c>
      <c r="B10" s="298" t="str">
        <f>'Planilha Orçamentária'!D12</f>
        <v xml:space="preserve">DRENAGEM </v>
      </c>
      <c r="C10" s="26" t="s">
        <v>14</v>
      </c>
      <c r="D10" s="306">
        <f>'Planilha Orçamentária'!H17</f>
        <v>14183.2598</v>
      </c>
      <c r="E10" s="27">
        <v>1</v>
      </c>
      <c r="F10" s="27"/>
    </row>
    <row r="11" spans="1:6" ht="24.95" customHeight="1" x14ac:dyDescent="0.2">
      <c r="A11" s="297"/>
      <c r="B11" s="299"/>
      <c r="C11" s="25" t="s">
        <v>15</v>
      </c>
      <c r="D11" s="307"/>
      <c r="E11" s="28">
        <f>E10*D10</f>
        <v>14183.2598</v>
      </c>
      <c r="F11" s="28"/>
    </row>
    <row r="12" spans="1:6" ht="24.95" customHeight="1" x14ac:dyDescent="0.2">
      <c r="A12" s="296" t="s">
        <v>27</v>
      </c>
      <c r="B12" s="298" t="str">
        <f>'Planilha Orçamentária'!D19</f>
        <v>PAVIMENTAÇÃO</v>
      </c>
      <c r="C12" s="26" t="s">
        <v>14</v>
      </c>
      <c r="D12" s="306">
        <f>'Planilha Orçamentária'!H23</f>
        <v>42985.372000000003</v>
      </c>
      <c r="E12" s="27">
        <v>0.5</v>
      </c>
      <c r="F12" s="27">
        <v>0.5</v>
      </c>
    </row>
    <row r="13" spans="1:6" ht="24.95" customHeight="1" x14ac:dyDescent="0.2">
      <c r="A13" s="297"/>
      <c r="B13" s="299"/>
      <c r="C13" s="25" t="s">
        <v>15</v>
      </c>
      <c r="D13" s="307"/>
      <c r="E13" s="28">
        <f>42985.37/2</f>
        <v>21492.685000000001</v>
      </c>
      <c r="F13" s="28">
        <f>42985.37/2</f>
        <v>21492.685000000001</v>
      </c>
    </row>
    <row r="14" spans="1:6" ht="24.95" customHeight="1" x14ac:dyDescent="0.2">
      <c r="A14" s="296" t="s">
        <v>26</v>
      </c>
      <c r="B14" s="298" t="str">
        <f>'Planilha Orçamentária'!D25</f>
        <v>ÁREA COBERTA (BARRACÃO METÁLICO)</v>
      </c>
      <c r="C14" s="26" t="s">
        <v>14</v>
      </c>
      <c r="D14" s="306">
        <f>'Planilha Orçamentária'!H33</f>
        <v>26787.216500000002</v>
      </c>
      <c r="E14" s="27">
        <v>0.5</v>
      </c>
      <c r="F14" s="27">
        <v>0.5</v>
      </c>
    </row>
    <row r="15" spans="1:6" ht="24.95" customHeight="1" x14ac:dyDescent="0.2">
      <c r="A15" s="297"/>
      <c r="B15" s="299"/>
      <c r="C15" s="25" t="s">
        <v>15</v>
      </c>
      <c r="D15" s="307"/>
      <c r="E15" s="28">
        <f>26787.22/2</f>
        <v>13393.61</v>
      </c>
      <c r="F15" s="28">
        <f>26787.22/2</f>
        <v>13393.61</v>
      </c>
    </row>
    <row r="16" spans="1:6" ht="24.95" customHeight="1" x14ac:dyDescent="0.2">
      <c r="A16" s="311" t="s">
        <v>16</v>
      </c>
      <c r="B16" s="311"/>
      <c r="C16" s="311"/>
      <c r="D16" s="310">
        <f>SUM(D8:D15)</f>
        <v>86153.9283</v>
      </c>
      <c r="E16" s="29">
        <f>E18/$D$16</f>
        <v>0.59507019368262515</v>
      </c>
      <c r="F16" s="29">
        <f t="shared" ref="F16" si="0">F18/$D$16</f>
        <v>0.40492982372807251</v>
      </c>
    </row>
    <row r="17" spans="1:6" ht="24.95" customHeight="1" x14ac:dyDescent="0.2">
      <c r="A17" s="311" t="s">
        <v>17</v>
      </c>
      <c r="B17" s="311"/>
      <c r="C17" s="311"/>
      <c r="D17" s="310"/>
      <c r="E17" s="29">
        <f>E16</f>
        <v>0.59507019368262515</v>
      </c>
      <c r="F17" s="29">
        <f>F16+E17</f>
        <v>1.0000000174106978</v>
      </c>
    </row>
    <row r="18" spans="1:6" ht="24.95" customHeight="1" x14ac:dyDescent="0.2">
      <c r="A18" s="311" t="s">
        <v>18</v>
      </c>
      <c r="B18" s="311"/>
      <c r="C18" s="311"/>
      <c r="D18" s="310"/>
      <c r="E18" s="30">
        <f>SUM(E15,E13,E11,E9)</f>
        <v>51267.6348</v>
      </c>
      <c r="F18" s="30">
        <f>SUM(F15,F13,F11,F9)</f>
        <v>34886.294999999998</v>
      </c>
    </row>
    <row r="19" spans="1:6" ht="24.95" customHeight="1" x14ac:dyDescent="0.2">
      <c r="A19" s="311" t="s">
        <v>19</v>
      </c>
      <c r="B19" s="311"/>
      <c r="C19" s="311"/>
      <c r="D19" s="310"/>
      <c r="E19" s="30">
        <f>E18</f>
        <v>51267.6348</v>
      </c>
      <c r="F19" s="30">
        <f>F18+E19</f>
        <v>86153.929799999998</v>
      </c>
    </row>
  </sheetData>
  <mergeCells count="25">
    <mergeCell ref="D10:D11"/>
    <mergeCell ref="D12:D13"/>
    <mergeCell ref="D14:D15"/>
    <mergeCell ref="A2:F3"/>
    <mergeCell ref="D16:D19"/>
    <mergeCell ref="A16:C16"/>
    <mergeCell ref="A17:C17"/>
    <mergeCell ref="A18:C18"/>
    <mergeCell ref="A19:C19"/>
    <mergeCell ref="A1:F1"/>
    <mergeCell ref="A8:A9"/>
    <mergeCell ref="A10:A11"/>
    <mergeCell ref="A12:A13"/>
    <mergeCell ref="A14:A15"/>
    <mergeCell ref="B8:B9"/>
    <mergeCell ref="B14:B15"/>
    <mergeCell ref="B10:B11"/>
    <mergeCell ref="B12:B13"/>
    <mergeCell ref="E6:F6"/>
    <mergeCell ref="A4:D4"/>
    <mergeCell ref="A5:D5"/>
    <mergeCell ref="A6:A7"/>
    <mergeCell ref="B6:C7"/>
    <mergeCell ref="D6:D7"/>
    <mergeCell ref="D8:D9"/>
  </mergeCells>
  <conditionalFormatting sqref="E8:F19">
    <cfRule type="cellIs" dxfId="0" priority="14" operator="equal">
      <formula>0</formula>
    </cfRule>
  </conditionalFormatting>
  <printOptions horizontalCentered="1" gridLines="1"/>
  <pageMargins left="0.51181102362204722" right="0.51181102362204722" top="1.2204724409448819" bottom="0.78740157480314965" header="0.31496062992125984" footer="0.31496062992125984"/>
  <pageSetup paperSize="9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view="pageLayout" zoomScaleNormal="100" zoomScaleSheetLayoutView="100" workbookViewId="0">
      <selection activeCell="I9" sqref="I9"/>
    </sheetView>
  </sheetViews>
  <sheetFormatPr defaultRowHeight="12.75" x14ac:dyDescent="0.2"/>
  <cols>
    <col min="1" max="1" width="45.7109375" customWidth="1"/>
    <col min="3" max="3" width="9.5703125" bestFit="1" customWidth="1"/>
  </cols>
  <sheetData>
    <row r="1" spans="1:7" x14ac:dyDescent="0.2">
      <c r="A1" s="324" t="s">
        <v>49</v>
      </c>
      <c r="B1" s="325"/>
      <c r="C1" s="325"/>
      <c r="D1" s="326"/>
      <c r="E1" s="322" t="s">
        <v>97</v>
      </c>
      <c r="F1" s="322"/>
      <c r="G1" s="116"/>
    </row>
    <row r="2" spans="1:7" ht="15" x14ac:dyDescent="0.2">
      <c r="A2" s="327" t="s">
        <v>88</v>
      </c>
      <c r="B2" s="328"/>
      <c r="C2" s="328"/>
      <c r="D2" s="328"/>
      <c r="E2" s="329"/>
      <c r="F2" s="129" t="s">
        <v>6</v>
      </c>
    </row>
    <row r="3" spans="1:7" x14ac:dyDescent="0.2">
      <c r="A3" s="158" t="s">
        <v>86</v>
      </c>
      <c r="B3" s="158" t="s">
        <v>50</v>
      </c>
      <c r="C3" s="158" t="s">
        <v>51</v>
      </c>
      <c r="D3" s="158" t="s">
        <v>52</v>
      </c>
      <c r="E3" s="158" t="s">
        <v>53</v>
      </c>
      <c r="F3" s="158" t="s">
        <v>54</v>
      </c>
    </row>
    <row r="4" spans="1:7" x14ac:dyDescent="0.2">
      <c r="A4" s="164" t="s">
        <v>89</v>
      </c>
      <c r="B4" s="127" t="s">
        <v>113</v>
      </c>
      <c r="C4" s="165" t="s">
        <v>91</v>
      </c>
      <c r="D4" s="134">
        <v>0.23</v>
      </c>
      <c r="E4" s="181">
        <v>14.66</v>
      </c>
      <c r="F4" s="134">
        <f>E4*D4</f>
        <v>3.3718000000000004</v>
      </c>
    </row>
    <row r="5" spans="1:7" x14ac:dyDescent="0.2">
      <c r="A5" s="164" t="s">
        <v>87</v>
      </c>
      <c r="B5" s="127" t="s">
        <v>113</v>
      </c>
      <c r="C5" s="165" t="s">
        <v>90</v>
      </c>
      <c r="D5" s="134">
        <v>0.46</v>
      </c>
      <c r="E5" s="181">
        <v>10.78</v>
      </c>
      <c r="F5" s="134">
        <f>E5*D5</f>
        <v>4.9588000000000001</v>
      </c>
    </row>
    <row r="6" spans="1:7" x14ac:dyDescent="0.2">
      <c r="A6" s="330" t="s">
        <v>55</v>
      </c>
      <c r="B6" s="330"/>
      <c r="C6" s="330"/>
      <c r="D6" s="330"/>
      <c r="E6" s="330"/>
      <c r="F6" s="134">
        <f>SUM(F4:F5)</f>
        <v>8.3306000000000004</v>
      </c>
    </row>
    <row r="7" spans="1:7" x14ac:dyDescent="0.2">
      <c r="A7" s="331"/>
      <c r="B7" s="331"/>
      <c r="C7" s="331"/>
      <c r="D7" s="331"/>
      <c r="E7" s="331"/>
      <c r="F7" s="331"/>
    </row>
    <row r="8" spans="1:7" x14ac:dyDescent="0.2">
      <c r="A8" s="158" t="s">
        <v>56</v>
      </c>
      <c r="B8" s="158" t="s">
        <v>50</v>
      </c>
      <c r="C8" s="158" t="s">
        <v>51</v>
      </c>
      <c r="D8" s="158" t="s">
        <v>52</v>
      </c>
      <c r="E8" s="158" t="s">
        <v>53</v>
      </c>
      <c r="F8" s="158" t="s">
        <v>54</v>
      </c>
    </row>
    <row r="9" spans="1:7" x14ac:dyDescent="0.2">
      <c r="A9" s="137" t="s">
        <v>92</v>
      </c>
      <c r="B9" s="128" t="s">
        <v>9</v>
      </c>
      <c r="C9" s="182" t="s">
        <v>143</v>
      </c>
      <c r="D9" s="136">
        <v>0.1</v>
      </c>
      <c r="E9" s="128">
        <v>48.54</v>
      </c>
      <c r="F9" s="135">
        <f>E9*D9</f>
        <v>4.8540000000000001</v>
      </c>
    </row>
    <row r="10" spans="1:7" x14ac:dyDescent="0.2">
      <c r="A10" s="315" t="s">
        <v>55</v>
      </c>
      <c r="B10" s="316"/>
      <c r="C10" s="316"/>
      <c r="D10" s="316"/>
      <c r="E10" s="317"/>
      <c r="F10" s="134">
        <f>F9</f>
        <v>4.8540000000000001</v>
      </c>
    </row>
    <row r="11" spans="1:7" x14ac:dyDescent="0.2">
      <c r="A11" s="318"/>
      <c r="B11" s="319"/>
      <c r="C11" s="319"/>
      <c r="D11" s="319"/>
      <c r="E11" s="319"/>
      <c r="F11" s="320"/>
    </row>
    <row r="12" spans="1:7" x14ac:dyDescent="0.2">
      <c r="A12" s="336" t="s">
        <v>57</v>
      </c>
      <c r="B12" s="337"/>
      <c r="C12" s="338"/>
      <c r="D12" s="333"/>
      <c r="E12" s="334"/>
      <c r="F12" s="335"/>
    </row>
    <row r="13" spans="1:7" x14ac:dyDescent="0.2">
      <c r="A13" s="158" t="s">
        <v>58</v>
      </c>
      <c r="B13" s="158" t="s">
        <v>65</v>
      </c>
      <c r="C13" s="158" t="s">
        <v>66</v>
      </c>
      <c r="D13" s="332"/>
      <c r="E13" s="332"/>
      <c r="F13" s="332"/>
    </row>
    <row r="14" spans="1:7" x14ac:dyDescent="0.2">
      <c r="A14" s="117" t="s">
        <v>59</v>
      </c>
      <c r="B14" s="118"/>
      <c r="C14" s="119">
        <f>F6</f>
        <v>8.3306000000000004</v>
      </c>
      <c r="D14" s="332"/>
      <c r="E14" s="332"/>
      <c r="F14" s="332"/>
    </row>
    <row r="15" spans="1:7" x14ac:dyDescent="0.2">
      <c r="A15" s="117" t="s">
        <v>60</v>
      </c>
      <c r="B15" s="119"/>
      <c r="C15" s="119">
        <f>F10</f>
        <v>4.8540000000000001</v>
      </c>
      <c r="D15" s="332"/>
      <c r="E15" s="332"/>
      <c r="F15" s="332"/>
    </row>
    <row r="16" spans="1:7" x14ac:dyDescent="0.2">
      <c r="A16" s="117" t="s">
        <v>61</v>
      </c>
      <c r="B16" s="117"/>
      <c r="C16" s="119">
        <v>1</v>
      </c>
      <c r="D16" s="332"/>
      <c r="E16" s="332"/>
      <c r="F16" s="332"/>
    </row>
    <row r="17" spans="1:6" x14ac:dyDescent="0.2">
      <c r="A17" s="117" t="s">
        <v>165</v>
      </c>
      <c r="B17" s="117"/>
      <c r="C17" s="119">
        <f>C14</f>
        <v>8.3306000000000004</v>
      </c>
      <c r="D17" s="332"/>
      <c r="E17" s="332"/>
      <c r="F17" s="332"/>
    </row>
    <row r="18" spans="1:6" x14ac:dyDescent="0.2">
      <c r="A18" s="117" t="s">
        <v>166</v>
      </c>
      <c r="B18" s="117"/>
      <c r="C18" s="119">
        <f>(C14)/C16</f>
        <v>8.3306000000000004</v>
      </c>
      <c r="D18" s="332"/>
      <c r="E18" s="332"/>
      <c r="F18" s="332"/>
    </row>
    <row r="19" spans="1:6" x14ac:dyDescent="0.2">
      <c r="A19" s="117" t="s">
        <v>62</v>
      </c>
      <c r="B19" s="117"/>
      <c r="C19" s="119">
        <f>C15+C18</f>
        <v>13.1846</v>
      </c>
      <c r="D19" s="332"/>
      <c r="E19" s="332"/>
      <c r="F19" s="332"/>
    </row>
    <row r="20" spans="1:6" x14ac:dyDescent="0.2">
      <c r="A20" s="117" t="s">
        <v>63</v>
      </c>
      <c r="B20" s="118">
        <v>0.29630000000000001</v>
      </c>
      <c r="C20" s="119">
        <f>C19*B20</f>
        <v>3.9065969800000002</v>
      </c>
      <c r="D20" s="332"/>
      <c r="E20" s="332"/>
      <c r="F20" s="332"/>
    </row>
    <row r="21" spans="1:6" x14ac:dyDescent="0.2">
      <c r="A21" s="117" t="s">
        <v>64</v>
      </c>
      <c r="B21" s="313">
        <f>C20+C19</f>
        <v>17.091196979999999</v>
      </c>
      <c r="C21" s="313"/>
      <c r="D21" s="332"/>
      <c r="E21" s="332"/>
      <c r="F21" s="332"/>
    </row>
    <row r="22" spans="1:6" x14ac:dyDescent="0.2">
      <c r="A22" s="314"/>
      <c r="B22" s="314"/>
      <c r="C22" s="314"/>
      <c r="D22" s="314"/>
      <c r="E22" s="314"/>
      <c r="F22" s="314"/>
    </row>
    <row r="23" spans="1:6" x14ac:dyDescent="0.2">
      <c r="A23" s="324" t="s">
        <v>49</v>
      </c>
      <c r="B23" s="325"/>
      <c r="C23" s="325"/>
      <c r="D23" s="326"/>
      <c r="E23" s="322" t="s">
        <v>96</v>
      </c>
      <c r="F23" s="322"/>
    </row>
    <row r="24" spans="1:6" ht="33.75" customHeight="1" x14ac:dyDescent="0.2">
      <c r="A24" s="327" t="s">
        <v>124</v>
      </c>
      <c r="B24" s="328"/>
      <c r="C24" s="328"/>
      <c r="D24" s="328"/>
      <c r="E24" s="329"/>
      <c r="F24" s="129" t="s">
        <v>94</v>
      </c>
    </row>
    <row r="25" spans="1:6" x14ac:dyDescent="0.2">
      <c r="A25" s="161" t="s">
        <v>86</v>
      </c>
      <c r="B25" s="161" t="s">
        <v>50</v>
      </c>
      <c r="C25" s="161" t="s">
        <v>51</v>
      </c>
      <c r="D25" s="161" t="s">
        <v>52</v>
      </c>
      <c r="E25" s="161" t="s">
        <v>53</v>
      </c>
      <c r="F25" s="161" t="s">
        <v>54</v>
      </c>
    </row>
    <row r="26" spans="1:6" x14ac:dyDescent="0.2">
      <c r="A26" s="188" t="s">
        <v>145</v>
      </c>
      <c r="B26" s="95" t="s">
        <v>113</v>
      </c>
      <c r="C26" s="189">
        <v>20109</v>
      </c>
      <c r="D26" s="138">
        <v>1</v>
      </c>
      <c r="E26" s="95">
        <v>12.35</v>
      </c>
      <c r="F26" s="138">
        <f>E26*D26</f>
        <v>12.35</v>
      </c>
    </row>
    <row r="27" spans="1:6" x14ac:dyDescent="0.2">
      <c r="A27" s="188" t="s">
        <v>87</v>
      </c>
      <c r="B27" s="95" t="s">
        <v>113</v>
      </c>
      <c r="C27" s="190">
        <v>20002</v>
      </c>
      <c r="D27" s="138">
        <v>1</v>
      </c>
      <c r="E27" s="190">
        <v>10.16</v>
      </c>
      <c r="F27" s="138">
        <f>E27*D27</f>
        <v>10.16</v>
      </c>
    </row>
    <row r="28" spans="1:6" x14ac:dyDescent="0.2">
      <c r="A28" s="330" t="s">
        <v>55</v>
      </c>
      <c r="B28" s="330"/>
      <c r="C28" s="330"/>
      <c r="D28" s="330"/>
      <c r="E28" s="330"/>
      <c r="F28" s="135">
        <f>SUM(F26:F27)</f>
        <v>22.509999999999998</v>
      </c>
    </row>
    <row r="29" spans="1:6" x14ac:dyDescent="0.2">
      <c r="A29" s="331"/>
      <c r="B29" s="331"/>
      <c r="C29" s="331"/>
      <c r="D29" s="331"/>
      <c r="E29" s="331"/>
      <c r="F29" s="331"/>
    </row>
    <row r="30" spans="1:6" x14ac:dyDescent="0.2">
      <c r="A30" s="161" t="s">
        <v>56</v>
      </c>
      <c r="B30" s="161" t="s">
        <v>50</v>
      </c>
      <c r="C30" s="161" t="s">
        <v>51</v>
      </c>
      <c r="D30" s="161" t="s">
        <v>52</v>
      </c>
      <c r="E30" s="161" t="s">
        <v>53</v>
      </c>
      <c r="F30" s="161" t="s">
        <v>54</v>
      </c>
    </row>
    <row r="31" spans="1:6" ht="40.5" customHeight="1" x14ac:dyDescent="0.2">
      <c r="A31" s="37" t="s">
        <v>144</v>
      </c>
      <c r="B31" s="127" t="s">
        <v>6</v>
      </c>
      <c r="C31" s="174">
        <v>42992</v>
      </c>
      <c r="D31" s="127">
        <v>3.68</v>
      </c>
      <c r="E31" s="127">
        <v>74.61</v>
      </c>
      <c r="F31" s="135">
        <f t="shared" ref="F31:F36" si="0">E31*D31</f>
        <v>274.56479999999999</v>
      </c>
    </row>
    <row r="32" spans="1:6" ht="27" customHeight="1" x14ac:dyDescent="0.2">
      <c r="A32" s="173" t="s">
        <v>146</v>
      </c>
      <c r="B32" s="127" t="s">
        <v>95</v>
      </c>
      <c r="C32" s="174">
        <v>40376</v>
      </c>
      <c r="D32" s="127">
        <v>10.93</v>
      </c>
      <c r="E32" s="127">
        <v>6.72</v>
      </c>
      <c r="F32" s="135">
        <f t="shared" si="0"/>
        <v>73.44959999999999</v>
      </c>
    </row>
    <row r="33" spans="1:6" ht="16.5" customHeight="1" x14ac:dyDescent="0.2">
      <c r="A33" s="183" t="s">
        <v>114</v>
      </c>
      <c r="B33" s="127" t="s">
        <v>9</v>
      </c>
      <c r="C33" s="169">
        <v>40360</v>
      </c>
      <c r="D33" s="127">
        <v>0.42</v>
      </c>
      <c r="E33" s="127">
        <v>431.91</v>
      </c>
      <c r="F33" s="135">
        <f t="shared" si="0"/>
        <v>181.40219999999999</v>
      </c>
    </row>
    <row r="34" spans="1:6" ht="25.5" x14ac:dyDescent="0.2">
      <c r="A34" s="173" t="s">
        <v>115</v>
      </c>
      <c r="B34" s="127" t="s">
        <v>5</v>
      </c>
      <c r="C34" s="127">
        <v>10782</v>
      </c>
      <c r="D34" s="135">
        <v>1</v>
      </c>
      <c r="E34" s="163">
        <v>419.24</v>
      </c>
      <c r="F34" s="135">
        <f t="shared" si="0"/>
        <v>419.24</v>
      </c>
    </row>
    <row r="35" spans="1:6" ht="25.5" x14ac:dyDescent="0.2">
      <c r="A35" s="173" t="s">
        <v>116</v>
      </c>
      <c r="B35" s="127" t="s">
        <v>9</v>
      </c>
      <c r="C35" s="127">
        <v>42960</v>
      </c>
      <c r="D35" s="127">
        <v>1.08</v>
      </c>
      <c r="E35" s="127">
        <v>9.94</v>
      </c>
      <c r="F35" s="135">
        <f t="shared" si="0"/>
        <v>10.735200000000001</v>
      </c>
    </row>
    <row r="36" spans="1:6" ht="25.5" x14ac:dyDescent="0.2">
      <c r="A36" s="173" t="s">
        <v>117</v>
      </c>
      <c r="B36" s="127" t="s">
        <v>9</v>
      </c>
      <c r="C36" s="127">
        <v>43059</v>
      </c>
      <c r="D36" s="135">
        <v>0.4</v>
      </c>
      <c r="E36" s="135">
        <v>32.799999999999997</v>
      </c>
      <c r="F36" s="135">
        <f t="shared" si="0"/>
        <v>13.12</v>
      </c>
    </row>
    <row r="37" spans="1:6" x14ac:dyDescent="0.2">
      <c r="A37" s="315" t="s">
        <v>55</v>
      </c>
      <c r="B37" s="316"/>
      <c r="C37" s="316"/>
      <c r="D37" s="316"/>
      <c r="E37" s="317"/>
      <c r="F37" s="135">
        <f>SUM(F31:F36)</f>
        <v>972.51179999999999</v>
      </c>
    </row>
    <row r="38" spans="1:6" x14ac:dyDescent="0.2">
      <c r="A38" s="318"/>
      <c r="B38" s="319"/>
      <c r="C38" s="319"/>
      <c r="D38" s="319"/>
      <c r="E38" s="319"/>
      <c r="F38" s="320"/>
    </row>
    <row r="39" spans="1:6" x14ac:dyDescent="0.2">
      <c r="A39" s="321" t="s">
        <v>57</v>
      </c>
      <c r="B39" s="321"/>
      <c r="C39" s="321"/>
      <c r="D39" s="322"/>
      <c r="E39" s="323"/>
      <c r="F39" s="323"/>
    </row>
    <row r="40" spans="1:6" x14ac:dyDescent="0.2">
      <c r="A40" s="161" t="s">
        <v>58</v>
      </c>
      <c r="B40" s="161" t="s">
        <v>65</v>
      </c>
      <c r="C40" s="161" t="s">
        <v>66</v>
      </c>
      <c r="D40" s="312"/>
      <c r="E40" s="312"/>
      <c r="F40" s="312"/>
    </row>
    <row r="41" spans="1:6" x14ac:dyDescent="0.2">
      <c r="A41" s="117" t="s">
        <v>59</v>
      </c>
      <c r="B41" s="118"/>
      <c r="C41" s="119">
        <f>F28</f>
        <v>22.509999999999998</v>
      </c>
      <c r="D41" s="312"/>
      <c r="E41" s="312"/>
      <c r="F41" s="312"/>
    </row>
    <row r="42" spans="1:6" x14ac:dyDescent="0.2">
      <c r="A42" s="117" t="s">
        <v>60</v>
      </c>
      <c r="B42" s="119"/>
      <c r="C42" s="119">
        <f>F37</f>
        <v>972.51179999999999</v>
      </c>
      <c r="D42" s="312"/>
      <c r="E42" s="312"/>
      <c r="F42" s="312"/>
    </row>
    <row r="43" spans="1:6" x14ac:dyDescent="0.2">
      <c r="A43" s="117" t="s">
        <v>61</v>
      </c>
      <c r="B43" s="117"/>
      <c r="C43" s="119">
        <v>1</v>
      </c>
      <c r="D43" s="312"/>
      <c r="E43" s="312"/>
      <c r="F43" s="312"/>
    </row>
    <row r="44" spans="1:6" x14ac:dyDescent="0.2">
      <c r="A44" s="117" t="s">
        <v>165</v>
      </c>
      <c r="B44" s="117"/>
      <c r="C44" s="119">
        <f>C41</f>
        <v>22.509999999999998</v>
      </c>
      <c r="D44" s="312"/>
      <c r="E44" s="312"/>
      <c r="F44" s="312"/>
    </row>
    <row r="45" spans="1:6" x14ac:dyDescent="0.2">
      <c r="A45" s="117" t="s">
        <v>166</v>
      </c>
      <c r="B45" s="117"/>
      <c r="C45" s="119">
        <f>(C41)/C43</f>
        <v>22.509999999999998</v>
      </c>
      <c r="D45" s="312"/>
      <c r="E45" s="312"/>
      <c r="F45" s="312"/>
    </row>
    <row r="46" spans="1:6" x14ac:dyDescent="0.2">
      <c r="A46" s="117" t="s">
        <v>62</v>
      </c>
      <c r="B46" s="117"/>
      <c r="C46" s="119">
        <f>C42+C45</f>
        <v>995.02179999999998</v>
      </c>
      <c r="D46" s="312"/>
      <c r="E46" s="312"/>
      <c r="F46" s="312"/>
    </row>
    <row r="47" spans="1:6" x14ac:dyDescent="0.2">
      <c r="A47" s="117" t="s">
        <v>63</v>
      </c>
      <c r="B47" s="118">
        <v>0.29630000000000001</v>
      </c>
      <c r="C47" s="119">
        <f>C46*B47</f>
        <v>294.82495934000002</v>
      </c>
      <c r="D47" s="312"/>
      <c r="E47" s="312"/>
      <c r="F47" s="312"/>
    </row>
    <row r="48" spans="1:6" x14ac:dyDescent="0.2">
      <c r="A48" s="117" t="s">
        <v>64</v>
      </c>
      <c r="B48" s="313">
        <f>C47+C46</f>
        <v>1289.8467593400001</v>
      </c>
      <c r="C48" s="313"/>
      <c r="D48" s="312"/>
      <c r="E48" s="312"/>
      <c r="F48" s="312"/>
    </row>
  </sheetData>
  <mergeCells count="23">
    <mergeCell ref="A1:D1"/>
    <mergeCell ref="E1:F1"/>
    <mergeCell ref="D13:F21"/>
    <mergeCell ref="B21:C21"/>
    <mergeCell ref="A10:E10"/>
    <mergeCell ref="A11:F11"/>
    <mergeCell ref="A2:E2"/>
    <mergeCell ref="A6:E6"/>
    <mergeCell ref="A7:F7"/>
    <mergeCell ref="D12:F12"/>
    <mergeCell ref="A12:C12"/>
    <mergeCell ref="D40:F48"/>
    <mergeCell ref="B48:C48"/>
    <mergeCell ref="A22:F22"/>
    <mergeCell ref="A37:E37"/>
    <mergeCell ref="A38:F38"/>
    <mergeCell ref="A39:C39"/>
    <mergeCell ref="D39:F39"/>
    <mergeCell ref="A23:D23"/>
    <mergeCell ref="E23:F23"/>
    <mergeCell ref="A24:E24"/>
    <mergeCell ref="A28:E28"/>
    <mergeCell ref="A29:F29"/>
  </mergeCells>
  <pageMargins left="0.511811024" right="0.511811024" top="1.125" bottom="0.78740157499999996" header="0.31496062000000002" footer="0.31496062000000002"/>
  <pageSetup paperSize="9" orientation="portrait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Catarina Demoner Diniz</cp:lastModifiedBy>
  <cp:lastPrinted>2019-05-16T12:39:28Z</cp:lastPrinted>
  <dcterms:created xsi:type="dcterms:W3CDTF">2013-05-06T17:13:09Z</dcterms:created>
  <dcterms:modified xsi:type="dcterms:W3CDTF">2019-05-16T13:56:23Z</dcterms:modified>
</cp:coreProperties>
</file>