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or.dominicini\Desktop\Prefeitura Municipal de Itarana\Recapeamento asfaltico\R02\"/>
    </mc:Choice>
  </mc:AlternateContent>
  <xr:revisionPtr revIDLastSave="0" documentId="13_ncr:1_{96393727-6A11-4750-A6DF-9181B72A4E4A}" xr6:coauthVersionLast="43" xr6:coauthVersionMax="43" xr10:uidLastSave="{00000000-0000-0000-0000-000000000000}"/>
  <bookViews>
    <workbookView xWindow="-120" yWindow="-120" windowWidth="29040" windowHeight="15840" tabRatio="583" activeTab="3" xr2:uid="{00000000-000D-0000-FFFF-FFFF00000000}"/>
  </bookViews>
  <sheets>
    <sheet name="Resumo" sheetId="8" r:id="rId1"/>
    <sheet name="Planilha Orçamentária" sheetId="1" r:id="rId2"/>
    <sheet name="Memorial de Cálculo" sheetId="2" r:id="rId3"/>
    <sheet name="Cronograma" sheetId="4" r:id="rId4"/>
    <sheet name="Composição" sheetId="9" r:id="rId5"/>
  </sheets>
  <definedNames>
    <definedName name="_xlnm.Print_Area" localSheetId="4">Composição!$A$1:$G$82</definedName>
    <definedName name="_xlnm.Print_Area" localSheetId="3">Cronograma!$A$1:$I$20</definedName>
    <definedName name="_xlnm.Print_Area" localSheetId="2">'Memorial de Cálculo'!$A$1:$R$247</definedName>
    <definedName name="_xlnm.Print_Area" localSheetId="1">'Planilha Orçamentária'!$A$1:$H$64</definedName>
    <definedName name="_xlnm.Print_Area" localSheetId="0">Resumo!$A$1:$D$31</definedName>
    <definedName name="_xlnm.Print_Titles" localSheetId="3">Cronograma!$A:$D,Cronograma!$1:$6</definedName>
    <definedName name="_xlnm.Print_Titles" localSheetId="2">'Memorial de Cálculo'!$1:$7</definedName>
    <definedName name="_xlnm.Print_Titles" localSheetId="1">'Planilha Orçamentária'!$1:$7</definedName>
    <definedName name="_xlnm.Print_Titles" localSheetId="0">Resumo!$A:$D,Resumo!$1:$7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1" i="2" l="1"/>
  <c r="N29" i="2"/>
  <c r="N28" i="2"/>
  <c r="Q28" i="2"/>
  <c r="Q29" i="2"/>
  <c r="Q30" i="2"/>
  <c r="Q27" i="2"/>
  <c r="B198" i="2"/>
  <c r="B197" i="2"/>
  <c r="Q194" i="2"/>
  <c r="Q193" i="2"/>
  <c r="Q195" i="2" s="1"/>
  <c r="B192" i="2"/>
  <c r="N188" i="2"/>
  <c r="Q188" i="2" s="1"/>
  <c r="N187" i="2"/>
  <c r="B186" i="2"/>
  <c r="Q182" i="2"/>
  <c r="Q181" i="2"/>
  <c r="B180" i="2"/>
  <c r="B179" i="2"/>
  <c r="Q201" i="2"/>
  <c r="Q187" i="2"/>
  <c r="Q184" i="2"/>
  <c r="Q170" i="2"/>
  <c r="Q171" i="2"/>
  <c r="Q169" i="2"/>
  <c r="B145" i="2"/>
  <c r="Q190" i="2" l="1"/>
  <c r="Q129" i="2"/>
  <c r="Q128" i="2"/>
  <c r="B127" i="2"/>
  <c r="B133" i="2"/>
  <c r="B132" i="2"/>
  <c r="Q136" i="2"/>
  <c r="Q130" i="2" l="1"/>
  <c r="B121" i="2"/>
  <c r="Q117" i="2" l="1"/>
  <c r="Q116" i="2"/>
  <c r="B115" i="2"/>
  <c r="B114" i="2"/>
  <c r="B109" i="2"/>
  <c r="B92" i="2"/>
  <c r="Q119" i="2" l="1"/>
  <c r="G68" i="9"/>
  <c r="H46" i="1"/>
  <c r="H43" i="1"/>
  <c r="H42" i="1"/>
  <c r="F44" i="1" s="1"/>
  <c r="H44" i="1" s="1"/>
  <c r="H31" i="1"/>
  <c r="H25" i="1"/>
  <c r="H27" i="1" l="1"/>
  <c r="H28" i="1"/>
  <c r="F29" i="1" l="1"/>
  <c r="H29" i="1" s="1"/>
  <c r="Q246" i="2" l="1"/>
  <c r="Q247" i="2" s="1"/>
  <c r="Q242" i="2"/>
  <c r="Q243" i="2" s="1"/>
  <c r="N238" i="2"/>
  <c r="Q238" i="2" s="1"/>
  <c r="Q239" i="2" s="1"/>
  <c r="Q233" i="2"/>
  <c r="Q234" i="2" s="1"/>
  <c r="O229" i="2"/>
  <c r="Q229" i="2" s="1"/>
  <c r="Q230" i="2" s="1"/>
  <c r="O228" i="2"/>
  <c r="Q228" i="2" s="1"/>
  <c r="Q219" i="2"/>
  <c r="Q220" i="2" s="1"/>
  <c r="Q215" i="2"/>
  <c r="Q216" i="2" s="1"/>
  <c r="Q207" i="2"/>
  <c r="O224" i="2"/>
  <c r="Q224" i="2" s="1"/>
  <c r="O223" i="2"/>
  <c r="Q223" i="2" s="1"/>
  <c r="B245" i="2"/>
  <c r="B241" i="2"/>
  <c r="B237" i="2"/>
  <c r="B236" i="2"/>
  <c r="B232" i="2"/>
  <c r="B227" i="2"/>
  <c r="B222" i="2"/>
  <c r="B218" i="2"/>
  <c r="B214" i="2"/>
  <c r="Q225" i="2" l="1"/>
  <c r="B210" i="2"/>
  <c r="B205" i="2"/>
  <c r="H60" i="1" l="1"/>
  <c r="H61" i="1"/>
  <c r="H59" i="1"/>
  <c r="G59" i="9" l="1"/>
  <c r="G58" i="9"/>
  <c r="G64" i="9"/>
  <c r="G63" i="9"/>
  <c r="H54" i="1"/>
  <c r="H52" i="1"/>
  <c r="H53" i="1"/>
  <c r="H55" i="1"/>
  <c r="H56" i="1"/>
  <c r="H57" i="1"/>
  <c r="G65" i="9" l="1"/>
  <c r="C74" i="9" s="1"/>
  <c r="H51" i="1"/>
  <c r="H62" i="1" s="1"/>
  <c r="G60" i="9" l="1"/>
  <c r="N66" i="2"/>
  <c r="Q66" i="2" s="1"/>
  <c r="N122" i="2" s="1"/>
  <c r="Q122" i="2" s="1"/>
  <c r="C73" i="9" l="1"/>
  <c r="G69" i="9"/>
  <c r="C75" i="9" s="1"/>
  <c r="O164" i="2"/>
  <c r="Q164" i="2" s="1"/>
  <c r="O163" i="2"/>
  <c r="Q163" i="2" s="1"/>
  <c r="O156" i="2"/>
  <c r="Q156" i="2" s="1"/>
  <c r="O157" i="2"/>
  <c r="Q157" i="2" s="1"/>
  <c r="Q148" i="2"/>
  <c r="Q149" i="2"/>
  <c r="Q150" i="2"/>
  <c r="Q151" i="2"/>
  <c r="Q141" i="2"/>
  <c r="Q142" i="2"/>
  <c r="C78" i="9" l="1"/>
  <c r="C79" i="9" s="1"/>
  <c r="C80" i="9" s="1"/>
  <c r="B81" i="9" s="1"/>
  <c r="C77" i="9"/>
  <c r="B69" i="2"/>
  <c r="N70" i="2"/>
  <c r="O70" i="2" s="1"/>
  <c r="Q70" i="2" s="1"/>
  <c r="H22" i="1"/>
  <c r="Q24" i="2"/>
  <c r="H40" i="1"/>
  <c r="H24" i="1"/>
  <c r="Q172" i="2"/>
  <c r="O162" i="2"/>
  <c r="Q162" i="2" s="1"/>
  <c r="O155" i="2"/>
  <c r="Q155" i="2" s="1"/>
  <c r="H37" i="1"/>
  <c r="H38" i="1"/>
  <c r="H36" i="1"/>
  <c r="H21" i="1"/>
  <c r="H35" i="1"/>
  <c r="H20" i="1"/>
  <c r="O75" i="2"/>
  <c r="Q75" i="2" s="1"/>
  <c r="B74" i="2"/>
  <c r="O76" i="2"/>
  <c r="Q76" i="2" s="1"/>
  <c r="O77" i="2"/>
  <c r="Q77" i="2" s="1"/>
  <c r="O78" i="2"/>
  <c r="Q78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86" i="2"/>
  <c r="Q86" i="2" s="1"/>
  <c r="O87" i="2"/>
  <c r="Q87" i="2" s="1"/>
  <c r="O88" i="2"/>
  <c r="Q88" i="2" s="1"/>
  <c r="H23" i="1"/>
  <c r="H15" i="1"/>
  <c r="H16" i="1"/>
  <c r="Q19" i="2"/>
  <c r="H14" i="1"/>
  <c r="G37" i="9"/>
  <c r="G36" i="9"/>
  <c r="G32" i="9"/>
  <c r="G31" i="9"/>
  <c r="H10" i="1"/>
  <c r="H9" i="1"/>
  <c r="Q72" i="2" l="1"/>
  <c r="H32" i="1"/>
  <c r="Q159" i="2"/>
  <c r="Q166" i="2"/>
  <c r="G33" i="9"/>
  <c r="C46" i="9" s="1"/>
  <c r="G38" i="9"/>
  <c r="H11" i="1"/>
  <c r="Q90" i="2"/>
  <c r="N30" i="2"/>
  <c r="H17" i="1"/>
  <c r="Q112" i="2" l="1"/>
  <c r="H39" i="1"/>
  <c r="H47" i="1" s="1"/>
  <c r="Q212" i="2"/>
  <c r="G41" i="9"/>
  <c r="G42" i="9" s="1"/>
  <c r="C48" i="9" s="1"/>
  <c r="N14" i="2"/>
  <c r="Q14" i="2" s="1"/>
  <c r="Q15" i="2" s="1"/>
  <c r="H64" i="1" l="1"/>
  <c r="C51" i="9"/>
  <c r="C50" i="9"/>
  <c r="C47" i="9"/>
  <c r="C52" i="9" l="1"/>
  <c r="C53" i="9" s="1"/>
  <c r="B54" i="9" s="1"/>
  <c r="B16" i="8"/>
  <c r="B14" i="8"/>
  <c r="B12" i="8"/>
  <c r="B10" i="8"/>
  <c r="Q206" i="2" l="1"/>
  <c r="Q208" i="2" s="1"/>
  <c r="Q36" i="2" l="1"/>
  <c r="Q37" i="2"/>
  <c r="Q38" i="2"/>
  <c r="Q39" i="2"/>
  <c r="Q40" i="2"/>
  <c r="Q41" i="2"/>
  <c r="Q42" i="2"/>
  <c r="Q43" i="2"/>
  <c r="Q44" i="2"/>
  <c r="Q45" i="2"/>
  <c r="Q46" i="2"/>
  <c r="Q47" i="2"/>
  <c r="Q48" i="2"/>
  <c r="Q35" i="2"/>
  <c r="B15" i="4"/>
  <c r="B13" i="4"/>
  <c r="B11" i="4"/>
  <c r="B9" i="4"/>
  <c r="B7" i="4"/>
  <c r="B204" i="2"/>
  <c r="B203" i="2"/>
  <c r="Q177" i="2"/>
  <c r="B174" i="2"/>
  <c r="B168" i="2"/>
  <c r="B161" i="2"/>
  <c r="B154" i="2"/>
  <c r="Q147" i="2"/>
  <c r="Q146" i="2"/>
  <c r="Q140" i="2"/>
  <c r="Q143" i="2" s="1"/>
  <c r="B139" i="2"/>
  <c r="B138" i="2"/>
  <c r="Q152" i="2" l="1"/>
  <c r="Q49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B51" i="2"/>
  <c r="B34" i="2"/>
  <c r="B33" i="2"/>
  <c r="Q20" i="2"/>
  <c r="N123" i="2" l="1"/>
  <c r="Q123" i="2" s="1"/>
  <c r="Q125" i="2" s="1"/>
  <c r="Q107" i="2"/>
  <c r="Q67" i="2"/>
  <c r="B18" i="2"/>
  <c r="B17" i="2"/>
  <c r="B8" i="2"/>
  <c r="D16" i="8"/>
  <c r="G15" i="9" l="1"/>
  <c r="C21" i="9" s="1"/>
  <c r="G11" i="9"/>
  <c r="C20" i="9" s="1"/>
  <c r="G6" i="9"/>
  <c r="G5" i="9"/>
  <c r="G7" i="9" l="1"/>
  <c r="C19" i="9" s="1"/>
  <c r="D13" i="4"/>
  <c r="D14" i="8"/>
  <c r="C24" i="9" l="1"/>
  <c r="C25" i="9" s="1"/>
  <c r="C26" i="9" s="1"/>
  <c r="B27" i="9" s="1"/>
  <c r="C23" i="9"/>
  <c r="D11" i="4"/>
  <c r="D12" i="8"/>
  <c r="D8" i="8"/>
  <c r="D7" i="4"/>
  <c r="B8" i="8"/>
  <c r="I12" i="4" l="1"/>
  <c r="H12" i="4"/>
  <c r="B26" i="2" l="1"/>
  <c r="B22" i="2"/>
  <c r="B13" i="2"/>
  <c r="B9" i="2"/>
  <c r="F8" i="4" l="1"/>
  <c r="J8" i="4" s="1"/>
  <c r="K8" i="4" s="1"/>
  <c r="D15" i="4" l="1"/>
  <c r="F16" i="4" l="1"/>
  <c r="G16" i="4"/>
  <c r="H16" i="4"/>
  <c r="D10" i="8"/>
  <c r="C18" i="8" s="1"/>
  <c r="D9" i="4"/>
  <c r="G10" i="4" l="1"/>
  <c r="F10" i="4"/>
  <c r="G12" i="4"/>
  <c r="F12" i="4"/>
  <c r="I16" i="4"/>
  <c r="J10" i="4" l="1"/>
  <c r="K10" i="4" s="1"/>
  <c r="F19" i="4"/>
  <c r="F20" i="4" s="1"/>
  <c r="J12" i="4"/>
  <c r="K12" i="4" s="1"/>
  <c r="J16" i="4"/>
  <c r="K16" i="4" s="1"/>
  <c r="I14" i="4" l="1"/>
  <c r="I19" i="4" s="1"/>
  <c r="H14" i="4"/>
  <c r="H19" i="4" s="1"/>
  <c r="G14" i="4"/>
  <c r="D17" i="4"/>
  <c r="F17" i="4" s="1"/>
  <c r="F18" i="4" s="1"/>
  <c r="G19" i="4" l="1"/>
  <c r="G20" i="4" s="1"/>
  <c r="C14" i="8"/>
  <c r="H17" i="4"/>
  <c r="J14" i="4"/>
  <c r="K14" i="4" s="1"/>
  <c r="I17" i="4"/>
  <c r="C20" i="8" l="1"/>
  <c r="C10" i="8"/>
  <c r="C8" i="8"/>
  <c r="C12" i="8"/>
  <c r="C16" i="8"/>
  <c r="G17" i="4"/>
  <c r="G18" i="4" s="1"/>
  <c r="H18" i="4" s="1"/>
  <c r="I18" i="4" s="1"/>
  <c r="H20" i="4"/>
  <c r="I2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Igor Alves Folador Dominicini</author>
  </authors>
  <commentList>
    <comment ref="G15" authorId="0" shapeId="0" xr:uid="{4C5E4107-C0C2-4865-9E51-7DB694393574}">
      <text>
        <r>
          <rPr>
            <b/>
            <sz val="9"/>
            <color indexed="81"/>
            <rFont val="Segoe UI"/>
            <charset val="1"/>
          </rPr>
          <t>Igor Alves Folador Dominicini:</t>
        </r>
        <r>
          <rPr>
            <sz val="9"/>
            <color indexed="81"/>
            <rFont val="Segoe UI"/>
            <charset val="1"/>
          </rPr>
          <t xml:space="preserve">
Custo Direto Total: R$ 72,58
BDI (29,63%): R$ 21,50
Custo Unitário: R$ 72,58 + R$ 21,50 = 94,08</t>
        </r>
      </text>
    </comment>
    <comment ref="G20" authorId="0" shapeId="0" xr:uid="{2E8DC7F5-FC61-4770-8FC4-DC966BF7F67D}">
      <text>
        <r>
          <rPr>
            <b/>
            <sz val="9"/>
            <color indexed="81"/>
            <rFont val="Segoe UI"/>
            <charset val="1"/>
          </rPr>
          <t>Igor Alves Folador Dominicini:</t>
        </r>
        <r>
          <rPr>
            <sz val="9"/>
            <color indexed="81"/>
            <rFont val="Segoe UI"/>
            <charset val="1"/>
          </rPr>
          <t xml:space="preserve">
Custo Direto Total: R$ 1,40
BDI (29,63%): R$ 0,41
Custo Unitário: R$ 1,40 + R$ 0,41 = R$ 1,81</t>
        </r>
      </text>
    </comment>
    <comment ref="G24" authorId="0" shapeId="0" xr:uid="{A70A205C-F329-48C7-9058-3F707565C14F}">
      <text>
        <r>
          <rPr>
            <b/>
            <sz val="9"/>
            <color indexed="81"/>
            <rFont val="Segoe UI"/>
            <charset val="1"/>
          </rPr>
          <t>Igor Alves Folador Dominicini:</t>
        </r>
        <r>
          <rPr>
            <sz val="9"/>
            <color indexed="81"/>
            <rFont val="Segoe UI"/>
            <charset val="1"/>
          </rPr>
          <t xml:space="preserve">
Custo Direto Total: R$ 0,35
BDI (29,63%): R$ 0,10
Custo Unitário: R$ 0,35 + R$ 0,10 = R$ 0,45</t>
        </r>
      </text>
    </comment>
    <comment ref="D25" authorId="0" shapeId="0" xr:uid="{CAE06508-308D-4FC8-8CA0-A07041824A06}">
      <text>
        <r>
          <rPr>
            <b/>
            <sz val="9"/>
            <color indexed="81"/>
            <rFont val="Segoe UI"/>
            <family val="2"/>
          </rPr>
          <t>Igor Alves Folador Dominicini:</t>
        </r>
        <r>
          <rPr>
            <sz val="9"/>
            <color indexed="81"/>
            <rFont val="Segoe UI"/>
            <family val="2"/>
          </rPr>
          <t xml:space="preserve">
1,296XP + 1,346XR + 9,977 (XP = 100,00km*; XR = 0,00km)
*</t>
        </r>
        <r>
          <rPr>
            <i/>
            <sz val="9"/>
            <color indexed="81"/>
            <rFont val="Segoe UI"/>
            <family val="2"/>
          </rPr>
          <t>Considerando Usina no Município da Serra/ES x Itarana/ES;</t>
        </r>
        <r>
          <rPr>
            <sz val="9"/>
            <color indexed="81"/>
            <rFont val="Segoe UI"/>
            <family val="2"/>
          </rPr>
          <t xml:space="preserve">
1,296*100 + 1,346*0,00 + 9,977 = R$ 139,58 / Tonelada</t>
        </r>
      </text>
    </comment>
    <comment ref="D31" authorId="0" shapeId="0" xr:uid="{AFBB1992-B0DD-4AEE-9E1B-73EA2737B4FF}">
      <text>
        <r>
          <rPr>
            <b/>
            <sz val="9"/>
            <color indexed="81"/>
            <rFont val="Segoe UI"/>
            <family val="2"/>
          </rPr>
          <t>Igor Alves Folador Dominicini:</t>
        </r>
        <r>
          <rPr>
            <sz val="9"/>
            <color indexed="81"/>
            <rFont val="Segoe UI"/>
            <family val="2"/>
          </rPr>
          <t xml:space="preserve">
0,458XP + 0,541XR + 48,861; XP = 500,00km*; XR = 0,00km;
</t>
        </r>
        <r>
          <rPr>
            <i/>
            <sz val="9"/>
            <color indexed="81"/>
            <rFont val="Segoe UI"/>
            <family val="2"/>
          </rPr>
          <t xml:space="preserve">*Considerando distância da refinaria em Betim/MG x Usina
</t>
        </r>
        <r>
          <rPr>
            <sz val="9"/>
            <color indexed="81"/>
            <rFont val="Segoe UI"/>
            <family val="2"/>
          </rPr>
          <t>0,458*500 + 0,541*0,00 + 48,861 = R$ 277,86 / Tonelada</t>
        </r>
      </text>
    </comment>
    <comment ref="G35" authorId="0" shapeId="0" xr:uid="{A0AE49A4-49A0-4855-9C95-2E3E86B8C1C4}">
      <text>
        <r>
          <rPr>
            <b/>
            <sz val="9"/>
            <color indexed="81"/>
            <rFont val="Segoe UI"/>
            <charset val="1"/>
          </rPr>
          <t>Igor Alves Folador Dominicini:</t>
        </r>
        <r>
          <rPr>
            <sz val="9"/>
            <color indexed="81"/>
            <rFont val="Segoe UI"/>
            <charset val="1"/>
          </rPr>
          <t xml:space="preserve">
Custo Direto Total: R$ 1,40
BDI (29,63%): R$ 0,41
Custo Unitário: R$ 1,40 + R$ 0,41 = R$ 1,81</t>
        </r>
      </text>
    </comment>
    <comment ref="G39" authorId="0" shapeId="0" xr:uid="{8A1E4221-92DD-4CCA-8C33-9A624D4B5EBC}">
      <text>
        <r>
          <rPr>
            <b/>
            <sz val="9"/>
            <color indexed="81"/>
            <rFont val="Segoe UI"/>
            <charset val="1"/>
          </rPr>
          <t>Igor Alves Folador Dominicini:</t>
        </r>
        <r>
          <rPr>
            <sz val="9"/>
            <color indexed="81"/>
            <rFont val="Segoe UI"/>
            <charset val="1"/>
          </rPr>
          <t xml:space="preserve">
Custo Direto Total: R$ 0,35
BDI (29,63%): R$ 0,10
Custo Unitário: R$ 0,35 + R$ 0,10 = R$ 0,45</t>
        </r>
      </text>
    </comment>
    <comment ref="D40" authorId="0" shapeId="0" xr:uid="{41F34847-AAED-4E6E-B497-95F1D1B03340}">
      <text>
        <r>
          <rPr>
            <b/>
            <sz val="9"/>
            <color indexed="81"/>
            <rFont val="Segoe UI"/>
            <family val="2"/>
          </rPr>
          <t>Igor Alves Folador Dominicini:</t>
        </r>
        <r>
          <rPr>
            <sz val="9"/>
            <color indexed="81"/>
            <rFont val="Segoe UI"/>
            <family val="2"/>
          </rPr>
          <t xml:space="preserve">
1,296XP + 1,346XR + 9,977 (XP = 100,00km*; XR = 0,00km)
*</t>
        </r>
        <r>
          <rPr>
            <i/>
            <sz val="9"/>
            <color indexed="81"/>
            <rFont val="Segoe UI"/>
            <family val="2"/>
          </rPr>
          <t>Considerando Usina no Município da Serra/ES x Itarana/ES;</t>
        </r>
        <r>
          <rPr>
            <sz val="9"/>
            <color indexed="81"/>
            <rFont val="Segoe UI"/>
            <family val="2"/>
          </rPr>
          <t xml:space="preserve">
1,296*100 + 1,346*0,00 + 9,977 = R$ 139,58 / Tonelada</t>
        </r>
      </text>
    </comment>
    <comment ref="D46" authorId="0" shapeId="0" xr:uid="{EFA1631C-D835-460B-B207-39BBE6FFDDB7}">
      <text>
        <r>
          <rPr>
            <b/>
            <sz val="9"/>
            <color indexed="81"/>
            <rFont val="Segoe UI"/>
            <family val="2"/>
          </rPr>
          <t>Igor Alves Folador Dominicini:</t>
        </r>
        <r>
          <rPr>
            <sz val="9"/>
            <color indexed="81"/>
            <rFont val="Segoe UI"/>
            <family val="2"/>
          </rPr>
          <t xml:space="preserve">
0,458XP + 0,541XR + 48,861; XP = 500,00km*; XR = 0,00km;
</t>
        </r>
        <r>
          <rPr>
            <i/>
            <sz val="9"/>
            <color indexed="81"/>
            <rFont val="Segoe UI"/>
            <family val="2"/>
          </rPr>
          <t xml:space="preserve">*Considerando distância da refinaria em Betim/MG x Usina
</t>
        </r>
        <r>
          <rPr>
            <sz val="9"/>
            <color indexed="81"/>
            <rFont val="Segoe UI"/>
            <family val="2"/>
          </rPr>
          <t>0,458*500 + 0,541*0,00 + 48,861 = R$ 277,86 / Tonelada</t>
        </r>
      </text>
    </comment>
    <comment ref="G52" authorId="0" shapeId="0" xr:uid="{B211CE56-40BD-4A0C-8325-A5AE74892583}">
      <text>
        <r>
          <rPr>
            <b/>
            <sz val="9"/>
            <color indexed="81"/>
            <rFont val="Segoe UI"/>
            <charset val="1"/>
          </rPr>
          <t>Igor Alves Folador Dominicini:</t>
        </r>
        <r>
          <rPr>
            <sz val="9"/>
            <color indexed="81"/>
            <rFont val="Segoe UI"/>
            <charset val="1"/>
          </rPr>
          <t xml:space="preserve">
Custo Direto Total: R$ 6,25
BDI (29,63%): R$ 1,85
Custo Unitário: R$ 6,25 + R$ 1,85 = R$ 8,10</t>
        </r>
      </text>
    </comment>
    <comment ref="G53" authorId="0" shapeId="0" xr:uid="{A68DB9C8-B87A-4BA9-8F38-FBA6F3DF3B5D}">
      <text>
        <r>
          <rPr>
            <b/>
            <sz val="9"/>
            <color indexed="81"/>
            <rFont val="Segoe UI"/>
            <charset val="1"/>
          </rPr>
          <t>Igor Alves Folador Dominicini:</t>
        </r>
        <r>
          <rPr>
            <sz val="9"/>
            <color indexed="81"/>
            <rFont val="Segoe UI"/>
            <charset val="1"/>
          </rPr>
          <t xml:space="preserve">
Custo Direto Total: R$ 271,91
BDI (29,63%): R$ 80,56
Custo Unitário: R$ 271,91 + R$ 80,56 = R$ 352,47</t>
        </r>
      </text>
    </comment>
    <comment ref="G54" authorId="0" shapeId="0" xr:uid="{C96AFD31-46A6-4A9B-940F-B4888EEC4032}">
      <text>
        <r>
          <rPr>
            <b/>
            <sz val="9"/>
            <color indexed="81"/>
            <rFont val="Segoe UI"/>
            <charset val="1"/>
          </rPr>
          <t>Igor Alves Folador Dominicini:</t>
        </r>
        <r>
          <rPr>
            <sz val="9"/>
            <color indexed="81"/>
            <rFont val="Segoe UI"/>
            <charset val="1"/>
          </rPr>
          <t xml:space="preserve">
Custo Direto Total: R$ 147,37
BDI (29,63%): R$ 43,66
Custo Unitário: R$ 147,37 + R$ 43,66 = R$ 191,03</t>
        </r>
      </text>
    </comment>
  </commentList>
</comments>
</file>

<file path=xl/sharedStrings.xml><?xml version="1.0" encoding="utf-8"?>
<sst xmlns="http://schemas.openxmlformats.org/spreadsheetml/2006/main" count="690" uniqueCount="262">
  <si>
    <t>DATA-BASE:</t>
  </si>
  <si>
    <t>BDI:</t>
  </si>
  <si>
    <t>ITEM</t>
  </si>
  <si>
    <t>CÓDIGO</t>
  </si>
  <si>
    <t>ORGÃO</t>
  </si>
  <si>
    <t>DESCRIÇÃO SERVIÇO</t>
  </si>
  <si>
    <t>und</t>
  </si>
  <si>
    <t>m</t>
  </si>
  <si>
    <t>m²</t>
  </si>
  <si>
    <t xml:space="preserve"> </t>
  </si>
  <si>
    <t xml:space="preserve">m² </t>
  </si>
  <si>
    <t>TOTAL GERAL</t>
  </si>
  <si>
    <t>m³</t>
  </si>
  <si>
    <t>TOTAL</t>
  </si>
  <si>
    <t>QUANTIDADE</t>
  </si>
  <si>
    <t>CRONOGRAMA FÍSICO-FINANCEIRO</t>
  </si>
  <si>
    <t>DESCRIÇÃO</t>
  </si>
  <si>
    <t xml:space="preserve">Físico (%) </t>
  </si>
  <si>
    <t>Financeiro (R$)</t>
  </si>
  <si>
    <t>Total Parcial (%)</t>
  </si>
  <si>
    <t>Total Acumulado (%)</t>
  </si>
  <si>
    <t>Total Financeiro (R$)</t>
  </si>
  <si>
    <t>Total Acumulado (R$)</t>
  </si>
  <si>
    <t>PLANILHA ORÇAMENTÁRIA</t>
  </si>
  <si>
    <t>Empreiteiro</t>
  </si>
  <si>
    <t>RESUMO</t>
  </si>
  <si>
    <t>MEMORIAL DE CÁLCULO</t>
  </si>
  <si>
    <t>RESUMO DE ORÇAMENTO</t>
  </si>
  <si>
    <t>ÁREA PROJETADA (M²)</t>
  </si>
  <si>
    <t>CUSTO POR M²</t>
  </si>
  <si>
    <t>05</t>
  </si>
  <si>
    <t>04</t>
  </si>
  <si>
    <t>03</t>
  </si>
  <si>
    <t>02</t>
  </si>
  <si>
    <t>01</t>
  </si>
  <si>
    <t>CUSTO TOTAL (R$)</t>
  </si>
  <si>
    <t>VALORES (R$)</t>
  </si>
  <si>
    <t>UNIDADE</t>
  </si>
  <si>
    <t>UNITÁRIO</t>
  </si>
  <si>
    <t>CUSTO (R$)</t>
  </si>
  <si>
    <t>POSIÇÃO</t>
  </si>
  <si>
    <t>ESTACA</t>
  </si>
  <si>
    <t>INICIAL</t>
  </si>
  <si>
    <t>FINAL</t>
  </si>
  <si>
    <t>EXTENSÃO
(m)</t>
  </si>
  <si>
    <t>LARGURA
(m)</t>
  </si>
  <si>
    <t>ÁREA
(m²)</t>
  </si>
  <si>
    <t>PROF.
(m)</t>
  </si>
  <si>
    <t>%</t>
  </si>
  <si>
    <t>01.01</t>
  </si>
  <si>
    <t>01.02</t>
  </si>
  <si>
    <t>02.01</t>
  </si>
  <si>
    <t>03.01</t>
  </si>
  <si>
    <t>03.02</t>
  </si>
  <si>
    <t>03.03</t>
  </si>
  <si>
    <t>04.01</t>
  </si>
  <si>
    <t>04.02</t>
  </si>
  <si>
    <t>04.03</t>
  </si>
  <si>
    <t>04.04</t>
  </si>
  <si>
    <t>04.05</t>
  </si>
  <si>
    <t>04.06</t>
  </si>
  <si>
    <t>05.01</t>
  </si>
  <si>
    <t>SUB-TOTAL - 01</t>
  </si>
  <si>
    <t>SUB-TOTAL - 02</t>
  </si>
  <si>
    <t>SUB-TOTAL - 03</t>
  </si>
  <si>
    <t>SUB-TOTAL - 04</t>
  </si>
  <si>
    <t>SUB-TOTAL - 05</t>
  </si>
  <si>
    <t>CREA ES-043213/D</t>
  </si>
  <si>
    <t>Ref. De Preços:</t>
  </si>
  <si>
    <r>
      <t>OBRA:</t>
    </r>
    <r>
      <rPr>
        <sz val="10"/>
        <rFont val="Arial"/>
        <family val="2"/>
      </rPr>
      <t xml:space="preserve"> RECAPEAMENTO ASFÁLTICO DAS RUAS DO CENTRO DE ITARANA.</t>
    </r>
  </si>
  <si>
    <r>
      <t>LOCAL:</t>
    </r>
    <r>
      <rPr>
        <sz val="10"/>
        <rFont val="Arial"/>
        <family val="2"/>
      </rPr>
      <t xml:space="preserve"> ITARANA-ES</t>
    </r>
  </si>
  <si>
    <r>
      <t xml:space="preserve">OBRA: </t>
    </r>
    <r>
      <rPr>
        <sz val="10"/>
        <rFont val="Arial"/>
        <family val="2"/>
      </rPr>
      <t>RECAPEAMENTO ASFÁLTICO DAS RUAS DO CENTRO DE ITARANA.</t>
    </r>
  </si>
  <si>
    <t>RECAPEAMENTO ASFÁLTICO</t>
  </si>
  <si>
    <t>SERVIÇOS PRELIMINARES / CANTEIRO DE OBRAS</t>
  </si>
  <si>
    <t>Limpeza de superficies com jato de alta pressão de ar e água</t>
  </si>
  <si>
    <t>SINAPI</t>
  </si>
  <si>
    <t>73806/001</t>
  </si>
  <si>
    <r>
      <t>ORÇAMENTISTAS:</t>
    </r>
    <r>
      <rPr>
        <sz val="10"/>
        <rFont val="Arial"/>
        <family val="2"/>
      </rPr>
      <t xml:space="preserve"> </t>
    </r>
  </si>
  <si>
    <t>Eng.ª Civil CATARINA DEMONER DINIZ - CREA: ES-0048118/D</t>
  </si>
  <si>
    <t>ELEVAÇÃO DE POÇO DE VISITA</t>
  </si>
  <si>
    <t>COMP.</t>
  </si>
  <si>
    <t>Assentamento de tampão de ferro fundido 600 mm</t>
  </si>
  <si>
    <t>COMPOSIÇÃO DE CUSTO</t>
  </si>
  <si>
    <t>Demolição manual de concreto armado, com reaproveitamento de tampão</t>
  </si>
  <si>
    <t>Unid.</t>
  </si>
  <si>
    <t>Código</t>
  </si>
  <si>
    <t>Coef.</t>
  </si>
  <si>
    <t>Pr. Unit.</t>
  </si>
  <si>
    <t>Sub-Total</t>
  </si>
  <si>
    <t>h</t>
  </si>
  <si>
    <t>Total:</t>
  </si>
  <si>
    <t>Materiais</t>
  </si>
  <si>
    <t>Equipamentos</t>
  </si>
  <si>
    <t>RESUMO:</t>
  </si>
  <si>
    <t>Discriminação</t>
  </si>
  <si>
    <t>Mão de obra (A)</t>
  </si>
  <si>
    <t>Materiais (B)</t>
  </si>
  <si>
    <t>Equipamentos (C)</t>
  </si>
  <si>
    <t>Produção da equipe (D)</t>
  </si>
  <si>
    <t>Custo Horário Total [(A)+(C)]</t>
  </si>
  <si>
    <t>Custo Unitário da Execução [(A)+(C)/(D)]=(E)</t>
  </si>
  <si>
    <t>Custo Direto Total [(B)+(E)]</t>
  </si>
  <si>
    <t>Benefícios e Despesas Indiretas - BDI</t>
  </si>
  <si>
    <t>Custo Unitário (adotado)</t>
  </si>
  <si>
    <t>Taxa (%)</t>
  </si>
  <si>
    <t>Valores</t>
  </si>
  <si>
    <t>Observações:</t>
  </si>
  <si>
    <t>Coeficientes retirados da TABELA CUSTO LABOR/CT-UFES PADRÃO IOPES, item 010219 - Demolição manual de concreto armado (EMOP 05.001.033), unidade em (m³)</t>
  </si>
  <si>
    <t>02.02</t>
  </si>
  <si>
    <t>02.03</t>
  </si>
  <si>
    <t>03.04</t>
  </si>
  <si>
    <t>Encargos sociais:</t>
  </si>
  <si>
    <t>Projeto de Recapeamento - Nivelação com o pavimento acabado.</t>
  </si>
  <si>
    <t>Projeto de recapeamento - Remoção do tampão em ferro fundido e reaproveitamento do material</t>
  </si>
  <si>
    <t>Projeto de Recapeamento - Assentamento no nível do pavimento acabado.</t>
  </si>
  <si>
    <t>03.05</t>
  </si>
  <si>
    <t>Serviços topográficos para pavimentação, inclusive nota de serviços, acompanhamento e greide</t>
  </si>
  <si>
    <t>Ramo 100 - Rua Valentim de Martin</t>
  </si>
  <si>
    <t>Ramo 200 - Rua Elias Estevão Colnago</t>
  </si>
  <si>
    <t>Ramo 300 - Rua Dr. Adhemar Mirabeau da Fonsenca</t>
  </si>
  <si>
    <t>Ramo 400 - Rua Martinho Maximo Scardua</t>
  </si>
  <si>
    <t>Ramo 500 - Rua Dom Luiz Scortegagna</t>
  </si>
  <si>
    <t>Ramo 600 - Rua José Colnago</t>
  </si>
  <si>
    <t>Ramo 700 - Rua Martinho Maximo Scardua</t>
  </si>
  <si>
    <t>Ramo 800 - Rua Dom Luiz Scortegagna</t>
  </si>
  <si>
    <t>Ramo 900 - Rua "D"</t>
  </si>
  <si>
    <t>Ramo 1000 - Travessia Dom Luiz</t>
  </si>
  <si>
    <t>Ramo 2000 - Rua Dom Luiz Scortegagna</t>
  </si>
  <si>
    <t>Ramo 3000 - Rodovia Galerano Afonso Venturini</t>
  </si>
  <si>
    <t>Ramo 4000 - Praça Anna Mattos</t>
  </si>
  <si>
    <t>Ramo 5000 - Ponte de acesso à Praça Anna Mattos</t>
  </si>
  <si>
    <t>Rotatória I - Rotatória da Praça da Matriz</t>
  </si>
  <si>
    <t>Ramo 2000 - Rua Dom Luiz Scortegagna - Camada "Binder"</t>
  </si>
  <si>
    <t>Eng.ª Civil Catarina Demoner Diniz</t>
  </si>
  <si>
    <t>Eng.º Civil Igor Alves Folador Dominicini</t>
  </si>
  <si>
    <t>Eng.º Civil IGOR ALVES FOLADOR DOMINICINI - CREA: ES- 043213/D</t>
  </si>
  <si>
    <t>CREA ES-0048118/D</t>
  </si>
  <si>
    <t>Eng.º Civil IGOR ALVES FOLADOR DOMINICINI - CREA: ES-043213/D</t>
  </si>
  <si>
    <r>
      <t xml:space="preserve">ORÇAMENTISTAS: </t>
    </r>
    <r>
      <rPr>
        <sz val="10"/>
        <rFont val="Arial"/>
        <family val="2"/>
      </rPr>
      <t xml:space="preserve">Eng.º Civil IGOR ALVES FOLADOR DOMINICINI - CREA: ES-043213/D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Eng.ª Civil CATARINA DEMONER DINIZ - CREA: ES-0048118/D</t>
    </r>
  </si>
  <si>
    <r>
      <t>ORÇAMENTISTAS:</t>
    </r>
    <r>
      <rPr>
        <sz val="10"/>
        <rFont val="Arial"/>
        <family val="2"/>
      </rPr>
      <t xml:space="preserve"> Eng.º Civil IGOR ALVES FOLADOR DOMINICINI - CREA: ES-043213/D                                                                    Eng.ª Civil CATARINA DEMONER DINIZ - CREA: ES-0048118/D</t>
    </r>
  </si>
  <si>
    <t>73806/1</t>
  </si>
  <si>
    <t>Barracão em chapa compensada 12mm e pont. 8x8cm, piso cimentado e cobertura de telhas fibrocimento 6mm, incl. ponto de luz</t>
  </si>
  <si>
    <t>DER-ES</t>
  </si>
  <si>
    <t>Placa de obra nas dimensões de 3,0 x 6,0 m, padrão DER-ES</t>
  </si>
  <si>
    <t>Ferramentas manuais</t>
  </si>
  <si>
    <t>-</t>
  </si>
  <si>
    <t>Coeficientes retirados da tabela do SISTEMA NACIONAL DE PESQUISA DE CUSTOS E ÍNDICES DA CONSTRUÇÃO CIVIL (SINAPI), item 97983 - Acréscimo para poço de visita circular para esgoto, em concreto pré-moldado, diâmetro interno igual a 1 metro (m).</t>
  </si>
  <si>
    <t>COMP. 01</t>
  </si>
  <si>
    <t>COMP. 02</t>
  </si>
  <si>
    <t>Pescoço de poço de visita, diâm. = 0,60 m, fornecimento, assentamento e transporte</t>
  </si>
  <si>
    <t>t</t>
  </si>
  <si>
    <t>05.02</t>
  </si>
  <si>
    <t>03.06</t>
  </si>
  <si>
    <t>04.07</t>
  </si>
  <si>
    <t>SINAPI / DER</t>
  </si>
  <si>
    <t>Ref.</t>
  </si>
  <si>
    <t>Concreto entorno do tampão</t>
  </si>
  <si>
    <t>Área do tampão</t>
  </si>
  <si>
    <t>Volume de demolição (A. do entorno - A. do Tampão) * Espessura de Concreto</t>
  </si>
  <si>
    <t>VOLUME
(m³)</t>
  </si>
  <si>
    <t>03.07</t>
  </si>
  <si>
    <t>Regularização de aprox. 5% de toda a área de recapeamento.</t>
  </si>
  <si>
    <t>Regularização em BINDER de aprox. 5% de toda a área de recapeamento. - Área Total: 25.465,82m²</t>
  </si>
  <si>
    <t>PAVIMENTAÇÃO ASFÁLTICA - RAMO 2000; 6000 E 7000</t>
  </si>
  <si>
    <t>Ramo 6000 - Rua Amélia dos Santos Ventorini</t>
  </si>
  <si>
    <t>Ramo 6000 - Rua Amélia dos Santos Ventorini - Camada "Binder"</t>
  </si>
  <si>
    <t>Ramo 7000 - Rua "C"</t>
  </si>
  <si>
    <t>Ramo 7000 - Rua "C" - Camada "Binder"</t>
  </si>
  <si>
    <t>DRENAGEM</t>
  </si>
  <si>
    <t>kg</t>
  </si>
  <si>
    <t>Escavação mecânica em material de 1ª cat. H-&gt; 0,00 a 1,50 m, em Vias Urbanas.</t>
  </si>
  <si>
    <t>Reaterro de cavas c/ compactação mecânica (compactador manual), em Vias Urbanas.</t>
  </si>
  <si>
    <t>COMP. 03</t>
  </si>
  <si>
    <t>Grelha articulada, inclusive caixilho, em ferro fundido</t>
  </si>
  <si>
    <t>Argamassa cimento e areia traço 1:4, tudo incluído</t>
  </si>
  <si>
    <t>Pescoço p/ PV H= 0,30 m diam= 0,60 m (anel de concreto pré-moldado)</t>
  </si>
  <si>
    <t>Mão de Obra</t>
  </si>
  <si>
    <t>Insumo/Serviços (A)</t>
  </si>
  <si>
    <t>Trincheira Drenante</t>
  </si>
  <si>
    <t>05.01.01</t>
  </si>
  <si>
    <t>Formas planas de madeira com 02 (dois) reaproveitamentos, inclusive fornecimento e transporte das madeiras, em Vias Urbanas</t>
  </si>
  <si>
    <t>05.01.02</t>
  </si>
  <si>
    <t>05.01.03</t>
  </si>
  <si>
    <t>05.01.04</t>
  </si>
  <si>
    <t>05.01.05</t>
  </si>
  <si>
    <t>05.01.06</t>
  </si>
  <si>
    <t>Instalação de grelha articulada em Ferro Fundido, inclusive caixilho</t>
  </si>
  <si>
    <t>Corte e dobra de aço CA-50, diâmetro de 6,3mm, Utilizado em estruturas diversas, exceto lajes. AF_12/2015</t>
  </si>
  <si>
    <t>Concreto FCK = 30MPa, traço 1:2,1:2,5 (Cimento/ Areia média/ Brita 1) - Preparo mecânico com betoneira 400 l. AF_07/2016</t>
  </si>
  <si>
    <t>05.01.07</t>
  </si>
  <si>
    <t>Lançamento com uso de baldes, Adensamento e acabamento de concreto em estruturas. AF_12/2015</t>
  </si>
  <si>
    <t>Rede de drenagem</t>
  </si>
  <si>
    <t>05.02.01</t>
  </si>
  <si>
    <t>05.02.02</t>
  </si>
  <si>
    <t>05.02.03</t>
  </si>
  <si>
    <t>Servente</t>
  </si>
  <si>
    <t>Coeficientes retirados do Relatório de Composição do Serviço do Departamento de Estradas e Rodagem do Espírito Santo (DER-ES), item 43086 - Tampa de concreto em grelha, fornecimento, assentamento e transporte, em Vias Urbanas.</t>
  </si>
  <si>
    <t>Pedreiro de O.A.C.</t>
  </si>
  <si>
    <t>Remoção e reassentamento de paralelepípedos, inclusive perdas, colchão de areia e transportes de areia e paralelepípedo</t>
  </si>
  <si>
    <t>Corpo BSTC (greide) diâmetro 0,40 m CA-1 MF inclusive escavação, reaterro e transporte do tubo</t>
  </si>
  <si>
    <t>Poço de visita em bloco pré-moldado para d=0,30 e 0,40m (0,80x0,80m)</t>
  </si>
  <si>
    <t>Conforme Projeto de Drenagem - Prancha 01/01</t>
  </si>
  <si>
    <t>Trincheira Drenante - Laterais</t>
  </si>
  <si>
    <t>Trincheira Drenante - Centro</t>
  </si>
  <si>
    <t>Trincheira Drenante - Área externa</t>
  </si>
  <si>
    <t>Trincheira Drenante - Área interna</t>
  </si>
  <si>
    <t>73,5 kg</t>
  </si>
  <si>
    <t>Conforme Projeto de Drenagem - Prancha 01/01 (Largura da via)</t>
  </si>
  <si>
    <t>Corpo BSTC d: 0,40m</t>
  </si>
  <si>
    <r>
      <rPr>
        <b/>
        <sz val="10"/>
        <rFont val="Arial"/>
        <family val="2"/>
      </rPr>
      <t xml:space="preserve">SINAPI: </t>
    </r>
    <r>
      <rPr>
        <sz val="10"/>
        <rFont val="Arial"/>
        <family val="2"/>
      </rPr>
      <t>87,24% (HORA) 49,72% (MÊS)</t>
    </r>
  </si>
  <si>
    <r>
      <rPr>
        <b/>
        <sz val="10"/>
        <color theme="1"/>
        <rFont val="Arial"/>
        <family val="2"/>
      </rPr>
      <t xml:space="preserve">  DER:</t>
    </r>
    <r>
      <rPr>
        <sz val="10"/>
        <color theme="1"/>
        <rFont val="Arial"/>
        <family val="2"/>
      </rPr>
      <t xml:space="preserve"> 128,33%</t>
    </r>
  </si>
  <si>
    <r>
      <rPr>
        <b/>
        <i/>
        <sz val="10"/>
        <rFont val="Arial"/>
        <family val="2"/>
      </rPr>
      <t>Nota:</t>
    </r>
    <r>
      <rPr>
        <i/>
        <sz val="10"/>
        <rFont val="Arial"/>
        <family val="2"/>
      </rPr>
      <t xml:space="preserve"> Massa Especifica do CBUQ utilizada - 2,34 t/m³</t>
    </r>
  </si>
  <si>
    <t>CBUQ (camada pronta - binder) exclusive fornecimento e transportes do CAP e massa, inclusive fornecimento e transporte da brita e pó de pedra</t>
  </si>
  <si>
    <t>CBUQ (camada pronta-faixa"C") exclusive fornecimento do CAP e transporte de todos os materiais</t>
  </si>
  <si>
    <t>Material betuminoso</t>
  </si>
  <si>
    <t>CAP-50/70, fornecimento</t>
  </si>
  <si>
    <t>Transporte de material betuminoso</t>
  </si>
  <si>
    <t>03.07.01</t>
  </si>
  <si>
    <t>Pintura de ligação exclusive fornecimento e transporte comercial do material betuminoso em Vias Urbanas</t>
  </si>
  <si>
    <t>Emulsão RR-1C, fornecimento</t>
  </si>
  <si>
    <t>03.07.02</t>
  </si>
  <si>
    <t>03.07.03</t>
  </si>
  <si>
    <t>03.08</t>
  </si>
  <si>
    <t>03.08.01</t>
  </si>
  <si>
    <t>TR-301-00 (Massa Asfáltica) 1,296XP + 1,346XR + 9,977 (XP = 100; XR = 0)</t>
  </si>
  <si>
    <t>Transporte de Material Asfáltico (DNIT), inclusive BDI diferenciado (0,458XP + 0,541XR + 48,861); XP = 500; XR = 0; (BETIM X USINA)</t>
  </si>
  <si>
    <t>04.07.01</t>
  </si>
  <si>
    <t>04.07.02</t>
  </si>
  <si>
    <t>04.07.03</t>
  </si>
  <si>
    <t>04.08</t>
  </si>
  <si>
    <t>04.08.01</t>
  </si>
  <si>
    <t>Itarana, 24 de julho de 2019</t>
  </si>
  <si>
    <t>Data: Out/18</t>
  </si>
  <si>
    <t>CBUQ - Binder p/ Regularização (Item 03.03)</t>
  </si>
  <si>
    <t>CBUQ - Camada Pronta - Faixa "C" (Item 03.04)</t>
  </si>
  <si>
    <t>Item 03.03 - CBUQ - Binder p/ Regularização</t>
  </si>
  <si>
    <t>Item 03.04 - CBUQ - Camada Pronta - Faixa "C"</t>
  </si>
  <si>
    <t>1.787,48 Ton.</t>
  </si>
  <si>
    <t>89,38 Ton.</t>
  </si>
  <si>
    <t>COEF.</t>
  </si>
  <si>
    <r>
      <rPr>
        <b/>
        <i/>
        <sz val="10"/>
        <rFont val="Arial"/>
        <family val="2"/>
      </rPr>
      <t>Nota:</t>
    </r>
    <r>
      <rPr>
        <i/>
        <sz val="10"/>
        <rFont val="Arial"/>
        <family val="2"/>
      </rPr>
      <t xml:space="preserve"> Consumo de CAP por Tonelada de Massa Asfáltica: 0,05 / Ton.</t>
    </r>
  </si>
  <si>
    <r>
      <rPr>
        <b/>
        <i/>
        <sz val="10"/>
        <rFont val="Arial"/>
        <family val="2"/>
      </rPr>
      <t>Nota:</t>
    </r>
    <r>
      <rPr>
        <i/>
        <sz val="10"/>
        <rFont val="Arial"/>
        <family val="2"/>
      </rPr>
      <t xml:space="preserve"> Consumo de RR-1C por Metro Quadrado: 0,0004ton./m².</t>
    </r>
  </si>
  <si>
    <t>Item 03.07.01 - CAP 50/70</t>
  </si>
  <si>
    <t>Item 03.07.02 - Emulsão RR-1C</t>
  </si>
  <si>
    <t>93,83 Ton.</t>
  </si>
  <si>
    <t>10,67 Ton.</t>
  </si>
  <si>
    <t>Ramo 2000 - Rua Dom Luiz Scortegagna - Camada "Faixa-C"</t>
  </si>
  <si>
    <t>Ramo 6000 - Rua Amélia dos Santos Ventorini - Camada "Faixa-C"</t>
  </si>
  <si>
    <t>Ramo 7000 - Rua "C" - Camada "Faixa-C"</t>
  </si>
  <si>
    <t>134,05 Ton.</t>
  </si>
  <si>
    <t>CBUQ - Binder p/ Regularização (Item 04.03)</t>
  </si>
  <si>
    <t>CBUQ - Camada Pronta - Faixa "C" (Item 04.04)</t>
  </si>
  <si>
    <t>Item 04.07.01 - CAP 50/70</t>
  </si>
  <si>
    <t>Item 04.07.02 - Emulsão RR-1C</t>
  </si>
  <si>
    <t>13,40 Ton.</t>
  </si>
  <si>
    <t>1,52 Ton.</t>
  </si>
  <si>
    <t>Bonificação de 20,93% sobre Materiais Betuminosos</t>
  </si>
  <si>
    <t>Itarana, 24 de julho de 2019.</t>
  </si>
  <si>
    <t>Parcial (dias)</t>
  </si>
  <si>
    <t>Acumulado (dias)</t>
  </si>
  <si>
    <t>EXECUÇÃO DE OBRA</t>
  </si>
  <si>
    <t>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</si>
</sst>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mmmm\-yy;@"/>
    <numFmt numFmtId="166" formatCode="_(* #,##0.00_);_(* \(#,##0.00\);_(* \-??_);_(@_)"/>
    <numFmt numFmtId="167" formatCode="_-&quot;€ &quot;* #,##0.00_-;&quot;-€ &quot;* #,##0.00_-;_-&quot;€ &quot;* \-??_-;_-@_-"/>
    <numFmt numFmtId="168" formatCode="_(&quot;R$ &quot;* #,##0.00_);_(&quot;R$ &quot;* \(#,##0.00\);_(&quot;R$ &quot;* &quot;-&quot;??_);_(@_)"/>
    <numFmt numFmtId="169" formatCode="&quot;R$&quot;\ #,##0.00"/>
    <numFmt numFmtId="170" formatCode="#,##0.00_ ;\-#,##0.00\ "/>
    <numFmt numFmtId="171" formatCode="0.000"/>
    <numFmt numFmtId="172" formatCode="#,##0.0000"/>
    <numFmt numFmtId="173" formatCode="00"/>
    <numFmt numFmtId="174" formatCode="#,##0.0000000000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89">
    <xf numFmtId="0" fontId="0" fillId="0" borderId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164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0" borderId="1" applyNumberFormat="0" applyFont="0" applyAlignment="0">
      <alignment horizontal="left" vertical="top" indent="1"/>
    </xf>
    <xf numFmtId="0" fontId="15" fillId="5" borderId="0" applyNumberFormat="0" applyBorder="0" applyAlignment="0" applyProtection="0"/>
    <xf numFmtId="0" fontId="16" fillId="22" borderId="12" applyNumberFormat="0" applyAlignment="0" applyProtection="0"/>
    <xf numFmtId="0" fontId="17" fillId="23" borderId="13" applyNumberFormat="0" applyAlignment="0" applyProtection="0"/>
    <xf numFmtId="166" fontId="9" fillId="0" borderId="0" applyFill="0" applyBorder="0" applyAlignment="0" applyProtection="0"/>
    <xf numFmtId="167" fontId="9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12" applyNumberFormat="0" applyAlignment="0" applyProtection="0"/>
    <xf numFmtId="0" fontId="24" fillId="0" borderId="17" applyNumberFormat="0" applyFill="0" applyAlignment="0" applyProtection="0"/>
    <xf numFmtId="168" fontId="12" fillId="0" borderId="0" applyFont="0" applyFill="0" applyBorder="0" applyAlignment="0" applyProtection="0"/>
    <xf numFmtId="0" fontId="25" fillId="24" borderId="0" applyNumberFormat="0" applyBorder="0" applyAlignment="0" applyProtection="0"/>
    <xf numFmtId="0" fontId="12" fillId="0" borderId="0"/>
    <xf numFmtId="0" fontId="9" fillId="25" borderId="18" applyNumberFormat="0" applyFont="0" applyAlignment="0" applyProtection="0"/>
    <xf numFmtId="0" fontId="26" fillId="22" borderId="19" applyNumberFormat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8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0" fontId="7" fillId="25" borderId="18" applyNumberFormat="0" applyFont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38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44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</cellStyleXfs>
  <cellXfs count="407">
    <xf numFmtId="0" fontId="0" fillId="0" borderId="0" xfId="0"/>
    <xf numFmtId="4" fontId="0" fillId="0" borderId="0" xfId="0" applyNumberFormat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" fontId="29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0" fillId="0" borderId="0" xfId="1" applyNumberFormat="1" applyFont="1" applyFill="1" applyAlignment="1">
      <alignment horizontal="center" vertical="center"/>
    </xf>
    <xf numFmtId="164" fontId="8" fillId="27" borderId="10" xfId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3" fontId="31" fillId="3" borderId="10" xfId="1" applyNumberFormat="1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29" borderId="20" xfId="0" applyFont="1" applyFill="1" applyBorder="1" applyAlignment="1">
      <alignment horizontal="center" vertical="center"/>
    </xf>
    <xf numFmtId="10" fontId="31" fillId="29" borderId="20" xfId="0" applyNumberFormat="1" applyFont="1" applyFill="1" applyBorder="1" applyAlignment="1">
      <alignment horizontal="right" vertical="center"/>
    </xf>
    <xf numFmtId="170" fontId="31" fillId="0" borderId="21" xfId="1" applyNumberFormat="1" applyFont="1" applyBorder="1" applyAlignment="1">
      <alignment horizontal="right" vertical="center"/>
    </xf>
    <xf numFmtId="10" fontId="31" fillId="28" borderId="10" xfId="0" applyNumberFormat="1" applyFont="1" applyFill="1" applyBorder="1" applyAlignment="1">
      <alignment horizontal="right" vertical="center"/>
    </xf>
    <xf numFmtId="170" fontId="31" fillId="28" borderId="10" xfId="1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 indent="1"/>
    </xf>
    <xf numFmtId="0" fontId="0" fillId="0" borderId="10" xfId="0" applyNumberFormat="1" applyFill="1" applyBorder="1" applyAlignment="1">
      <alignment horizontal="center" vertical="center"/>
    </xf>
    <xf numFmtId="49" fontId="8" fillId="28" borderId="7" xfId="0" applyNumberFormat="1" applyFont="1" applyFill="1" applyBorder="1" applyAlignment="1">
      <alignment horizontal="center" vertical="center"/>
    </xf>
    <xf numFmtId="0" fontId="8" fillId="28" borderId="8" xfId="0" applyFont="1" applyFill="1" applyBorder="1" applyAlignment="1">
      <alignment horizontal="center" vertical="center"/>
    </xf>
    <xf numFmtId="0" fontId="8" fillId="28" borderId="8" xfId="0" applyFont="1" applyFill="1" applyBorder="1" applyAlignment="1">
      <alignment horizontal="left" vertical="center" wrapText="1"/>
    </xf>
    <xf numFmtId="164" fontId="8" fillId="28" borderId="11" xfId="1" applyFont="1" applyFill="1" applyBorder="1" applyAlignment="1">
      <alignment horizontal="center" vertical="center"/>
    </xf>
    <xf numFmtId="4" fontId="8" fillId="28" borderId="8" xfId="0" applyNumberFormat="1" applyFont="1" applyFill="1" applyBorder="1" applyAlignment="1">
      <alignment horizontal="center" vertical="center"/>
    </xf>
    <xf numFmtId="0" fontId="10" fillId="28" borderId="8" xfId="0" applyFont="1" applyFill="1" applyBorder="1" applyAlignment="1">
      <alignment horizontal="center" vertical="center"/>
    </xf>
    <xf numFmtId="4" fontId="10" fillId="28" borderId="8" xfId="0" applyNumberFormat="1" applyFont="1" applyFill="1" applyBorder="1" applyAlignment="1">
      <alignment horizontal="center" vertical="center"/>
    </xf>
    <xf numFmtId="4" fontId="7" fillId="26" borderId="0" xfId="0" applyNumberFormat="1" applyFont="1" applyFill="1" applyAlignment="1">
      <alignment horizontal="center" vertical="center"/>
    </xf>
    <xf numFmtId="3" fontId="7" fillId="26" borderId="0" xfId="0" applyNumberFormat="1" applyFont="1" applyFill="1" applyBorder="1" applyAlignment="1">
      <alignment horizontal="center"/>
    </xf>
    <xf numFmtId="0" fontId="7" fillId="26" borderId="0" xfId="0" applyFont="1" applyFill="1" applyBorder="1" applyAlignment="1">
      <alignment horizontal="left"/>
    </xf>
    <xf numFmtId="2" fontId="7" fillId="26" borderId="0" xfId="0" applyNumberFormat="1" applyFont="1" applyFill="1" applyBorder="1" applyAlignment="1">
      <alignment horizontal="center"/>
    </xf>
    <xf numFmtId="4" fontId="7" fillId="26" borderId="0" xfId="0" applyNumberFormat="1" applyFont="1" applyFill="1" applyBorder="1" applyAlignment="1">
      <alignment horizontal="center"/>
    </xf>
    <xf numFmtId="4" fontId="7" fillId="26" borderId="3" xfId="0" applyNumberFormat="1" applyFont="1" applyFill="1" applyBorder="1" applyAlignment="1">
      <alignment horizontal="center"/>
    </xf>
    <xf numFmtId="2" fontId="8" fillId="26" borderId="0" xfId="0" applyNumberFormat="1" applyFont="1" applyFill="1" applyBorder="1" applyAlignment="1">
      <alignment horizontal="center"/>
    </xf>
    <xf numFmtId="4" fontId="7" fillId="26" borderId="0" xfId="0" applyNumberFormat="1" applyFont="1" applyFill="1" applyBorder="1" applyAlignment="1">
      <alignment horizontal="center" vertical="center"/>
    </xf>
    <xf numFmtId="4" fontId="7" fillId="26" borderId="0" xfId="4" applyNumberFormat="1" applyFont="1" applyFill="1" applyBorder="1" applyAlignment="1">
      <alignment horizontal="center" vertical="center"/>
    </xf>
    <xf numFmtId="4" fontId="7" fillId="26" borderId="2" xfId="0" applyNumberFormat="1" applyFont="1" applyFill="1" applyBorder="1" applyAlignment="1">
      <alignment horizontal="center" vertical="center" wrapText="1"/>
    </xf>
    <xf numFmtId="3" fontId="7" fillId="26" borderId="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Border="1" applyAlignment="1">
      <alignment horizontal="center" vertical="center"/>
    </xf>
    <xf numFmtId="4" fontId="31" fillId="28" borderId="10" xfId="0" applyNumberFormat="1" applyFont="1" applyFill="1" applyBorder="1" applyAlignment="1">
      <alignment horizontal="center" vertical="center"/>
    </xf>
    <xf numFmtId="4" fontId="0" fillId="26" borderId="0" xfId="0" applyNumberForma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left" vertical="center"/>
    </xf>
    <xf numFmtId="164" fontId="8" fillId="26" borderId="0" xfId="1" applyFont="1" applyFill="1" applyBorder="1" applyAlignment="1">
      <alignment horizontal="right" vertical="center"/>
    </xf>
    <xf numFmtId="10" fontId="8" fillId="26" borderId="0" xfId="1" applyNumberFormat="1" applyFont="1" applyFill="1" applyBorder="1" applyAlignment="1">
      <alignment horizontal="left" vertical="center"/>
    </xf>
    <xf numFmtId="44" fontId="39" fillId="26" borderId="0" xfId="83" applyFont="1" applyFill="1" applyBorder="1" applyAlignment="1">
      <alignment horizontal="center" vertical="center"/>
    </xf>
    <xf numFmtId="44" fontId="8" fillId="27" borderId="10" xfId="83" applyFont="1" applyFill="1" applyBorder="1" applyAlignment="1">
      <alignment horizontal="center" vertical="center"/>
    </xf>
    <xf numFmtId="44" fontId="8" fillId="28" borderId="8" xfId="83" applyFont="1" applyFill="1" applyBorder="1" applyAlignment="1">
      <alignment horizontal="center" vertical="center"/>
    </xf>
    <xf numFmtId="44" fontId="7" fillId="0" borderId="10" xfId="83" applyFont="1" applyFill="1" applyBorder="1" applyAlignment="1">
      <alignment horizontal="right" vertical="center" indent="1"/>
    </xf>
    <xf numFmtId="44" fontId="0" fillId="0" borderId="10" xfId="83" applyFont="1" applyFill="1" applyBorder="1" applyAlignment="1">
      <alignment horizontal="center" vertical="center"/>
    </xf>
    <xf numFmtId="44" fontId="0" fillId="28" borderId="8" xfId="83" applyFont="1" applyFill="1" applyBorder="1" applyAlignment="1">
      <alignment horizontal="center" vertical="center"/>
    </xf>
    <xf numFmtId="44" fontId="7" fillId="0" borderId="10" xfId="83" applyFont="1" applyFill="1" applyBorder="1" applyAlignment="1">
      <alignment horizontal="right" vertical="center"/>
    </xf>
    <xf numFmtId="44" fontId="8" fillId="0" borderId="10" xfId="83" applyFont="1" applyFill="1" applyBorder="1" applyAlignment="1">
      <alignment horizontal="center" vertical="center"/>
    </xf>
    <xf numFmtId="44" fontId="8" fillId="0" borderId="10" xfId="83" applyFont="1" applyFill="1" applyBorder="1" applyAlignment="1">
      <alignment horizontal="right" vertical="center" indent="1"/>
    </xf>
    <xf numFmtId="44" fontId="0" fillId="0" borderId="0" xfId="83" applyFont="1" applyFill="1" applyAlignment="1">
      <alignment horizontal="center" vertical="center"/>
    </xf>
    <xf numFmtId="44" fontId="8" fillId="28" borderId="11" xfId="83" applyFont="1" applyFill="1" applyBorder="1" applyAlignment="1">
      <alignment horizontal="center" vertical="center"/>
    </xf>
    <xf numFmtId="44" fontId="0" fillId="0" borderId="10" xfId="83" applyFont="1" applyFill="1" applyBorder="1" applyAlignment="1">
      <alignment horizontal="right" vertical="center" indent="1"/>
    </xf>
    <xf numFmtId="44" fontId="7" fillId="0" borderId="10" xfId="83" applyFont="1" applyFill="1" applyBorder="1" applyAlignment="1">
      <alignment horizontal="center" vertical="center"/>
    </xf>
    <xf numFmtId="44" fontId="10" fillId="28" borderId="11" xfId="83" applyFont="1" applyFill="1" applyBorder="1" applyAlignment="1">
      <alignment horizontal="center" vertical="center"/>
    </xf>
    <xf numFmtId="4" fontId="8" fillId="26" borderId="0" xfId="0" applyNumberFormat="1" applyFont="1" applyFill="1" applyBorder="1" applyAlignment="1">
      <alignment horizontal="left" vertical="center"/>
    </xf>
    <xf numFmtId="4" fontId="8" fillId="26" borderId="5" xfId="0" applyNumberFormat="1" applyFont="1" applyFill="1" applyBorder="1" applyAlignment="1">
      <alignment horizontal="left" vertical="center"/>
    </xf>
    <xf numFmtId="2" fontId="8" fillId="26" borderId="0" xfId="0" applyNumberFormat="1" applyFont="1" applyFill="1" applyBorder="1" applyAlignment="1">
      <alignment horizontal="left" vertical="center"/>
    </xf>
    <xf numFmtId="2" fontId="7" fillId="26" borderId="0" xfId="0" applyNumberFormat="1" applyFont="1" applyFill="1" applyBorder="1" applyAlignment="1">
      <alignment horizontal="left" vertical="center"/>
    </xf>
    <xf numFmtId="44" fontId="8" fillId="26" borderId="0" xfId="83" applyFont="1" applyFill="1" applyBorder="1" applyAlignment="1">
      <alignment horizontal="right" vertical="center"/>
    </xf>
    <xf numFmtId="165" fontId="8" fillId="26" borderId="0" xfId="1" applyNumberFormat="1" applyFont="1" applyFill="1" applyBorder="1" applyAlignment="1">
      <alignment horizontal="left" vertical="center"/>
    </xf>
    <xf numFmtId="0" fontId="7" fillId="0" borderId="0" xfId="0" applyFont="1" applyAlignment="1"/>
    <xf numFmtId="0" fontId="0" fillId="0" borderId="10" xfId="0" applyBorder="1"/>
    <xf numFmtId="0" fontId="7" fillId="0" borderId="10" xfId="0" applyFont="1" applyBorder="1"/>
    <xf numFmtId="17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0" borderId="10" xfId="0" applyFont="1" applyBorder="1"/>
    <xf numFmtId="10" fontId="8" fillId="0" borderId="10" xfId="0" applyNumberFormat="1" applyFont="1" applyBorder="1"/>
    <xf numFmtId="2" fontId="8" fillId="0" borderId="10" xfId="0" applyNumberFormat="1" applyFont="1" applyBorder="1"/>
    <xf numFmtId="4" fontId="7" fillId="0" borderId="0" xfId="0" applyNumberFormat="1" applyFont="1" applyFill="1" applyAlignment="1">
      <alignment horizontal="left" vertical="center"/>
    </xf>
    <xf numFmtId="0" fontId="7" fillId="0" borderId="10" xfId="0" quotePrefix="1" applyFont="1" applyFill="1" applyBorder="1" applyAlignment="1">
      <alignment horizontal="center" vertical="center"/>
    </xf>
    <xf numFmtId="4" fontId="43" fillId="26" borderId="0" xfId="0" applyNumberFormat="1" applyFont="1" applyFill="1" applyBorder="1" applyAlignment="1">
      <alignment horizontal="center" vertical="center"/>
    </xf>
    <xf numFmtId="164" fontId="8" fillId="26" borderId="0" xfId="1" applyFont="1" applyFill="1" applyBorder="1" applyAlignment="1">
      <alignment horizontal="left" vertical="center"/>
    </xf>
    <xf numFmtId="4" fontId="9" fillId="0" borderId="0" xfId="0" applyNumberFormat="1" applyFont="1" applyBorder="1" applyAlignment="1">
      <alignment horizontal="center" vertical="center"/>
    </xf>
    <xf numFmtId="4" fontId="8" fillId="26" borderId="0" xfId="0" applyNumberFormat="1" applyFont="1" applyFill="1" applyBorder="1" applyAlignment="1">
      <alignment vertical="center"/>
    </xf>
    <xf numFmtId="4" fontId="7" fillId="26" borderId="0" xfId="0" applyNumberFormat="1" applyFont="1" applyFill="1" applyBorder="1" applyAlignment="1">
      <alignment vertical="center"/>
    </xf>
    <xf numFmtId="4" fontId="7" fillId="26" borderId="5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42" fillId="31" borderId="10" xfId="0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4" fontId="7" fillId="30" borderId="0" xfId="4" applyNumberFormat="1" applyFont="1" applyFill="1" applyBorder="1" applyAlignment="1">
      <alignment horizontal="center" vertical="center"/>
    </xf>
    <xf numFmtId="4" fontId="8" fillId="30" borderId="0" xfId="4" applyNumberFormat="1" applyFont="1" applyFill="1" applyBorder="1" applyAlignment="1">
      <alignment horizontal="center" vertical="center"/>
    </xf>
    <xf numFmtId="4" fontId="37" fillId="30" borderId="0" xfId="4" applyNumberFormat="1" applyFont="1" applyFill="1" applyBorder="1" applyAlignment="1">
      <alignment horizontal="center" vertical="center"/>
    </xf>
    <xf numFmtId="4" fontId="7" fillId="30" borderId="0" xfId="0" applyNumberFormat="1" applyFont="1" applyFill="1" applyAlignment="1">
      <alignment horizontal="center" vertical="center"/>
    </xf>
    <xf numFmtId="4" fontId="0" fillId="30" borderId="0" xfId="0" applyNumberFormat="1" applyFill="1" applyAlignment="1">
      <alignment horizontal="center" vertical="center"/>
    </xf>
    <xf numFmtId="0" fontId="0" fillId="30" borderId="0" xfId="0" applyFill="1"/>
    <xf numFmtId="4" fontId="8" fillId="30" borderId="0" xfId="0" applyNumberFormat="1" applyFont="1" applyFill="1" applyAlignment="1">
      <alignment horizontal="center" vertical="center"/>
    </xf>
    <xf numFmtId="2" fontId="0" fillId="30" borderId="0" xfId="0" applyNumberFormat="1" applyFill="1"/>
    <xf numFmtId="3" fontId="32" fillId="0" borderId="2" xfId="4" applyNumberFormat="1" applyFont="1" applyFill="1" applyBorder="1" applyAlignment="1">
      <alignment horizontal="right" vertical="top"/>
    </xf>
    <xf numFmtId="0" fontId="32" fillId="0" borderId="2" xfId="4" applyFont="1" applyFill="1" applyBorder="1" applyAlignment="1">
      <alignment vertical="top" wrapText="1"/>
    </xf>
    <xf numFmtId="3" fontId="32" fillId="0" borderId="0" xfId="4" applyNumberFormat="1" applyFont="1" applyFill="1" applyBorder="1" applyAlignment="1">
      <alignment horizontal="center" vertical="top"/>
    </xf>
    <xf numFmtId="2" fontId="32" fillId="0" borderId="0" xfId="5" applyNumberFormat="1" applyFont="1" applyFill="1" applyBorder="1" applyAlignment="1">
      <alignment horizontal="center" vertical="top"/>
    </xf>
    <xf numFmtId="2" fontId="32" fillId="0" borderId="0" xfId="4" applyNumberFormat="1" applyFont="1" applyFill="1" applyBorder="1" applyAlignment="1">
      <alignment horizontal="center" vertical="top"/>
    </xf>
    <xf numFmtId="2" fontId="32" fillId="0" borderId="0" xfId="5" applyNumberFormat="1" applyFont="1" applyFill="1" applyBorder="1" applyAlignment="1">
      <alignment vertical="top"/>
    </xf>
    <xf numFmtId="4" fontId="33" fillId="0" borderId="0" xfId="4" applyNumberFormat="1" applyFont="1" applyFill="1" applyBorder="1" applyAlignment="1">
      <alignment horizontal="center" vertical="top"/>
    </xf>
    <xf numFmtId="4" fontId="33" fillId="0" borderId="0" xfId="1" applyNumberFormat="1" applyFont="1" applyFill="1" applyBorder="1" applyAlignment="1">
      <alignment horizontal="center" vertical="top"/>
    </xf>
    <xf numFmtId="4" fontId="32" fillId="0" borderId="0" xfId="1" applyNumberFormat="1" applyFont="1" applyFill="1" applyBorder="1" applyAlignment="1">
      <alignment horizontal="center" vertical="top" wrapText="1"/>
    </xf>
    <xf numFmtId="4" fontId="32" fillId="0" borderId="0" xfId="1" applyNumberFormat="1" applyFont="1" applyFill="1" applyBorder="1" applyAlignment="1">
      <alignment horizontal="center" vertical="top"/>
    </xf>
    <xf numFmtId="4" fontId="32" fillId="0" borderId="3" xfId="1" applyNumberFormat="1" applyFont="1" applyFill="1" applyBorder="1" applyAlignment="1">
      <alignment horizontal="center" vertical="top"/>
    </xf>
    <xf numFmtId="4" fontId="8" fillId="0" borderId="3" xfId="4" applyNumberFormat="1" applyFont="1" applyFill="1" applyBorder="1" applyAlignment="1">
      <alignment horizontal="center" vertical="top"/>
    </xf>
    <xf numFmtId="4" fontId="32" fillId="0" borderId="0" xfId="4" applyNumberFormat="1" applyFont="1" applyFill="1" applyBorder="1" applyAlignment="1">
      <alignment horizontal="center" vertical="center"/>
    </xf>
    <xf numFmtId="3" fontId="8" fillId="0" borderId="2" xfId="4" applyNumberFormat="1" applyFont="1" applyFill="1" applyBorder="1" applyAlignment="1">
      <alignment horizontal="right" vertical="top"/>
    </xf>
    <xf numFmtId="4" fontId="7" fillId="0" borderId="3" xfId="4" applyNumberFormat="1" applyFont="1" applyFill="1" applyBorder="1" applyAlignment="1">
      <alignment horizontal="center" vertical="top"/>
    </xf>
    <xf numFmtId="4" fontId="7" fillId="0" borderId="0" xfId="4" applyNumberFormat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vertical="top" wrapText="1"/>
    </xf>
    <xf numFmtId="3" fontId="7" fillId="0" borderId="0" xfId="4" applyNumberFormat="1" applyFont="1" applyFill="1" applyBorder="1" applyAlignment="1">
      <alignment horizontal="center" vertical="top"/>
    </xf>
    <xf numFmtId="2" fontId="7" fillId="0" borderId="0" xfId="5" applyNumberFormat="1" applyFont="1" applyFill="1" applyBorder="1" applyAlignment="1">
      <alignment horizontal="center" vertical="top"/>
    </xf>
    <xf numFmtId="2" fontId="7" fillId="0" borderId="0" xfId="4" applyNumberFormat="1" applyFont="1" applyFill="1" applyBorder="1" applyAlignment="1">
      <alignment horizontal="center" vertical="top"/>
    </xf>
    <xf numFmtId="2" fontId="7" fillId="0" borderId="0" xfId="5" applyNumberFormat="1" applyFont="1" applyFill="1" applyBorder="1" applyAlignment="1">
      <alignment vertical="top"/>
    </xf>
    <xf numFmtId="4" fontId="7" fillId="0" borderId="0" xfId="4" applyNumberFormat="1" applyFont="1" applyFill="1" applyBorder="1" applyAlignment="1">
      <alignment horizontal="center" vertical="top"/>
    </xf>
    <xf numFmtId="4" fontId="7" fillId="0" borderId="0" xfId="1" applyNumberFormat="1" applyFont="1" applyFill="1" applyBorder="1" applyAlignment="1">
      <alignment horizontal="center" vertical="top"/>
    </xf>
    <xf numFmtId="4" fontId="7" fillId="0" borderId="0" xfId="1" applyNumberFormat="1" applyFont="1" applyFill="1" applyBorder="1" applyAlignment="1">
      <alignment horizontal="center" vertical="top" wrapText="1"/>
    </xf>
    <xf numFmtId="4" fontId="7" fillId="0" borderId="3" xfId="1" applyNumberFormat="1" applyFont="1" applyFill="1" applyBorder="1" applyAlignment="1">
      <alignment horizontal="center" vertical="top"/>
    </xf>
    <xf numFmtId="0" fontId="8" fillId="0" borderId="7" xfId="4" applyFont="1" applyFill="1" applyBorder="1" applyAlignment="1">
      <alignment vertical="top" wrapText="1"/>
    </xf>
    <xf numFmtId="3" fontId="8" fillId="0" borderId="8" xfId="4" applyNumberFormat="1" applyFont="1" applyFill="1" applyBorder="1" applyAlignment="1">
      <alignment horizontal="center" vertical="top"/>
    </xf>
    <xf numFmtId="2" fontId="8" fillId="0" borderId="8" xfId="5" applyNumberFormat="1" applyFont="1" applyFill="1" applyBorder="1" applyAlignment="1">
      <alignment horizontal="center" vertical="top"/>
    </xf>
    <xf numFmtId="2" fontId="8" fillId="0" borderId="8" xfId="4" applyNumberFormat="1" applyFont="1" applyFill="1" applyBorder="1" applyAlignment="1">
      <alignment horizontal="center" vertical="top"/>
    </xf>
    <xf numFmtId="2" fontId="8" fillId="0" borderId="8" xfId="5" applyNumberFormat="1" applyFont="1" applyFill="1" applyBorder="1" applyAlignment="1">
      <alignment vertical="top"/>
    </xf>
    <xf numFmtId="4" fontId="7" fillId="0" borderId="8" xfId="4" applyNumberFormat="1" applyFont="1" applyFill="1" applyBorder="1" applyAlignment="1">
      <alignment horizontal="center" vertical="top"/>
    </xf>
    <xf numFmtId="4" fontId="8" fillId="0" borderId="8" xfId="4" applyNumberFormat="1" applyFont="1" applyFill="1" applyBorder="1" applyAlignment="1">
      <alignment horizontal="center" vertical="top"/>
    </xf>
    <xf numFmtId="4" fontId="8" fillId="0" borderId="11" xfId="1" applyNumberFormat="1" applyFont="1" applyFill="1" applyBorder="1" applyAlignment="1">
      <alignment horizontal="center" vertical="top"/>
    </xf>
    <xf numFmtId="4" fontId="8" fillId="0" borderId="11" xfId="4" applyNumberFormat="1" applyFont="1" applyFill="1" applyBorder="1" applyAlignment="1">
      <alignment horizontal="center" vertical="top"/>
    </xf>
    <xf numFmtId="44" fontId="0" fillId="0" borderId="10" xfId="83" applyFont="1" applyFill="1" applyBorder="1" applyAlignment="1">
      <alignment horizontal="right" vertical="center"/>
    </xf>
    <xf numFmtId="4" fontId="8" fillId="0" borderId="0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3" fontId="32" fillId="0" borderId="2" xfId="4" quotePrefix="1" applyNumberFormat="1" applyFont="1" applyFill="1" applyBorder="1" applyAlignment="1">
      <alignment horizontal="right" vertical="top"/>
    </xf>
    <xf numFmtId="4" fontId="37" fillId="0" borderId="0" xfId="4" applyNumberFormat="1" applyFont="1" applyFill="1" applyBorder="1" applyAlignment="1">
      <alignment horizontal="center" vertical="center"/>
    </xf>
    <xf numFmtId="4" fontId="36" fillId="0" borderId="8" xfId="1" applyNumberFormat="1" applyFont="1" applyFill="1" applyBorder="1" applyAlignment="1">
      <alignment horizontal="center" vertical="top" wrapText="1"/>
    </xf>
    <xf numFmtId="44" fontId="0" fillId="0" borderId="0" xfId="83" applyFont="1" applyFill="1" applyAlignment="1">
      <alignment horizontal="right" vertical="center"/>
    </xf>
    <xf numFmtId="0" fontId="8" fillId="0" borderId="0" xfId="4" applyFont="1" applyFill="1" applyBorder="1" applyAlignment="1">
      <alignment horizontal="left" vertical="top" wrapText="1"/>
    </xf>
    <xf numFmtId="2" fontId="7" fillId="0" borderId="0" xfId="4" applyNumberFormat="1" applyFont="1" applyFill="1" applyBorder="1" applyAlignment="1">
      <alignment horizontal="center" vertical="top" wrapText="1"/>
    </xf>
    <xf numFmtId="2" fontId="7" fillId="0" borderId="0" xfId="1" applyNumberFormat="1" applyFont="1" applyFill="1" applyBorder="1" applyAlignment="1">
      <alignment horizontal="center" vertical="top"/>
    </xf>
    <xf numFmtId="172" fontId="7" fillId="0" borderId="0" xfId="1" applyNumberFormat="1" applyFont="1" applyFill="1" applyBorder="1" applyAlignment="1">
      <alignment horizontal="center" vertical="top"/>
    </xf>
    <xf numFmtId="0" fontId="44" fillId="0" borderId="2" xfId="4" applyFont="1" applyFill="1" applyBorder="1" applyAlignment="1">
      <alignment vertical="top" wrapText="1"/>
    </xf>
    <xf numFmtId="3" fontId="7" fillId="0" borderId="27" xfId="4" applyNumberFormat="1" applyFont="1" applyFill="1" applyBorder="1" applyAlignment="1">
      <alignment horizontal="center" vertical="top"/>
    </xf>
    <xf numFmtId="2" fontId="7" fillId="0" borderId="27" xfId="5" applyNumberFormat="1" applyFont="1" applyFill="1" applyBorder="1" applyAlignment="1">
      <alignment horizontal="center" vertical="top"/>
    </xf>
    <xf numFmtId="2" fontId="7" fillId="0" borderId="27" xfId="4" applyNumberFormat="1" applyFont="1" applyFill="1" applyBorder="1" applyAlignment="1">
      <alignment horizontal="center" vertical="top"/>
    </xf>
    <xf numFmtId="2" fontId="7" fillId="0" borderId="27" xfId="5" applyNumberFormat="1" applyFont="1" applyFill="1" applyBorder="1" applyAlignment="1">
      <alignment vertical="top"/>
    </xf>
    <xf numFmtId="4" fontId="7" fillId="0" borderId="27" xfId="4" applyNumberFormat="1" applyFont="1" applyFill="1" applyBorder="1" applyAlignment="1">
      <alignment horizontal="center" vertical="top"/>
    </xf>
    <xf numFmtId="4" fontId="7" fillId="0" borderId="27" xfId="1" applyNumberFormat="1" applyFont="1" applyFill="1" applyBorder="1" applyAlignment="1">
      <alignment horizontal="center" vertical="top"/>
    </xf>
    <xf numFmtId="172" fontId="44" fillId="0" borderId="27" xfId="1" applyNumberFormat="1" applyFont="1" applyFill="1" applyBorder="1" applyAlignment="1">
      <alignment horizontal="center" vertical="top" wrapText="1"/>
    </xf>
    <xf numFmtId="172" fontId="44" fillId="0" borderId="27" xfId="1" applyNumberFormat="1" applyFont="1" applyFill="1" applyBorder="1" applyAlignment="1">
      <alignment horizontal="center" vertical="top"/>
    </xf>
    <xf numFmtId="2" fontId="44" fillId="0" borderId="27" xfId="1" applyNumberFormat="1" applyFont="1" applyFill="1" applyBorder="1" applyAlignment="1">
      <alignment horizontal="center" vertical="top"/>
    </xf>
    <xf numFmtId="4" fontId="44" fillId="0" borderId="27" xfId="1" applyNumberFormat="1" applyFont="1" applyFill="1" applyBorder="1" applyAlignment="1">
      <alignment horizontal="center" vertical="top" wrapText="1"/>
    </xf>
    <xf numFmtId="4" fontId="44" fillId="0" borderId="27" xfId="1" applyNumberFormat="1" applyFont="1" applyFill="1" applyBorder="1" applyAlignment="1">
      <alignment horizontal="center" vertical="top"/>
    </xf>
    <xf numFmtId="0" fontId="44" fillId="0" borderId="26" xfId="4" applyFont="1" applyFill="1" applyBorder="1" applyAlignment="1">
      <alignment horizontal="right" vertical="top" wrapText="1"/>
    </xf>
    <xf numFmtId="4" fontId="44" fillId="0" borderId="28" xfId="1" applyNumberFormat="1" applyFont="1" applyFill="1" applyBorder="1" applyAlignment="1">
      <alignment horizontal="center" vertical="top"/>
    </xf>
    <xf numFmtId="172" fontId="44" fillId="0" borderId="28" xfId="1" applyNumberFormat="1" applyFont="1" applyFill="1" applyBorder="1" applyAlignment="1">
      <alignment horizontal="center" vertical="top"/>
    </xf>
    <xf numFmtId="3" fontId="8" fillId="0" borderId="22" xfId="4" applyNumberFormat="1" applyFont="1" applyFill="1" applyBorder="1" applyAlignment="1">
      <alignment horizontal="right" vertical="top"/>
    </xf>
    <xf numFmtId="3" fontId="30" fillId="0" borderId="2" xfId="4" quotePrefix="1" applyNumberFormat="1" applyFont="1" applyFill="1" applyBorder="1" applyAlignment="1">
      <alignment horizontal="right" vertical="top"/>
    </xf>
    <xf numFmtId="0" fontId="30" fillId="0" borderId="2" xfId="4" applyFont="1" applyFill="1" applyBorder="1" applyAlignment="1">
      <alignment vertical="top" wrapText="1"/>
    </xf>
    <xf numFmtId="9" fontId="7" fillId="0" borderId="0" xfId="1" applyNumberFormat="1" applyFont="1" applyFill="1" applyBorder="1" applyAlignment="1">
      <alignment horizontal="center" vertical="top"/>
    </xf>
    <xf numFmtId="4" fontId="7" fillId="0" borderId="0" xfId="1" applyNumberFormat="1" applyFont="1" applyFill="1" applyBorder="1" applyAlignment="1">
      <alignment horizontal="center" vertical="top" wrapText="1"/>
    </xf>
    <xf numFmtId="0" fontId="8" fillId="0" borderId="2" xfId="4" applyFont="1" applyFill="1" applyBorder="1" applyAlignment="1">
      <alignment vertical="top" wrapText="1"/>
    </xf>
    <xf numFmtId="3" fontId="8" fillId="0" borderId="0" xfId="4" applyNumberFormat="1" applyFont="1" applyFill="1" applyBorder="1" applyAlignment="1">
      <alignment horizontal="center" vertical="top"/>
    </xf>
    <xf numFmtId="2" fontId="8" fillId="0" borderId="0" xfId="5" applyNumberFormat="1" applyFont="1" applyFill="1" applyBorder="1" applyAlignment="1">
      <alignment horizontal="center" vertical="top"/>
    </xf>
    <xf numFmtId="2" fontId="8" fillId="0" borderId="0" xfId="4" applyNumberFormat="1" applyFont="1" applyFill="1" applyBorder="1" applyAlignment="1">
      <alignment horizontal="center" vertical="top"/>
    </xf>
    <xf numFmtId="2" fontId="8" fillId="0" borderId="0" xfId="5" applyNumberFormat="1" applyFont="1" applyFill="1" applyBorder="1" applyAlignment="1">
      <alignment vertical="top"/>
    </xf>
    <xf numFmtId="4" fontId="8" fillId="0" borderId="0" xfId="4" applyNumberFormat="1" applyFont="1" applyFill="1" applyBorder="1" applyAlignment="1">
      <alignment horizontal="center" vertical="top"/>
    </xf>
    <xf numFmtId="4" fontId="8" fillId="0" borderId="3" xfId="1" applyNumberFormat="1" applyFont="1" applyFill="1" applyBorder="1" applyAlignment="1">
      <alignment horizontal="center" vertical="top"/>
    </xf>
    <xf numFmtId="4" fontId="8" fillId="0" borderId="0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 applyAlignment="1">
      <alignment horizontal="center" vertical="top"/>
    </xf>
    <xf numFmtId="9" fontId="7" fillId="0" borderId="0" xfId="84" applyFont="1" applyFill="1" applyBorder="1" applyAlignment="1">
      <alignment horizontal="center" vertical="top"/>
    </xf>
    <xf numFmtId="3" fontId="7" fillId="0" borderId="2" xfId="4" applyNumberFormat="1" applyFont="1" applyFill="1" applyBorder="1" applyAlignment="1">
      <alignment horizontal="right" vertical="top"/>
    </xf>
    <xf numFmtId="0" fontId="7" fillId="0" borderId="2" xfId="4" applyFont="1" applyFill="1" applyBorder="1" applyAlignment="1">
      <alignment horizontal="left" vertical="top" wrapText="1"/>
    </xf>
    <xf numFmtId="0" fontId="7" fillId="0" borderId="0" xfId="4" applyFont="1" applyFill="1" applyBorder="1" applyAlignment="1">
      <alignment horizontal="left" vertical="top" wrapText="1"/>
    </xf>
    <xf numFmtId="0" fontId="7" fillId="0" borderId="0" xfId="4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left" vertical="center" wrapText="1"/>
    </xf>
    <xf numFmtId="4" fontId="7" fillId="0" borderId="24" xfId="0" applyNumberFormat="1" applyFont="1" applyFill="1" applyBorder="1" applyAlignment="1">
      <alignment horizontal="center" vertical="center"/>
    </xf>
    <xf numFmtId="4" fontId="8" fillId="26" borderId="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indent="1"/>
    </xf>
    <xf numFmtId="0" fontId="8" fillId="26" borderId="0" xfId="0" applyFont="1" applyFill="1" applyBorder="1" applyAlignment="1">
      <alignment horizontal="left" vertical="center"/>
    </xf>
    <xf numFmtId="0" fontId="0" fillId="0" borderId="10" xfId="0" quotePrefix="1" applyFill="1" applyBorder="1" applyAlignment="1">
      <alignment horizontal="center" vertical="center"/>
    </xf>
    <xf numFmtId="2" fontId="0" fillId="0" borderId="10" xfId="0" applyNumberFormat="1" applyBorder="1"/>
    <xf numFmtId="0" fontId="8" fillId="0" borderId="9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9" fontId="7" fillId="0" borderId="10" xfId="0" applyNumberFormat="1" applyFont="1" applyBorder="1"/>
    <xf numFmtId="0" fontId="7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0" xfId="0" quotePrefix="1" applyFon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left" vertical="center" wrapText="1"/>
    </xf>
    <xf numFmtId="4" fontId="7" fillId="26" borderId="23" xfId="0" applyNumberFormat="1" applyFont="1" applyFill="1" applyBorder="1" applyAlignment="1">
      <alignment horizontal="center" vertical="center"/>
    </xf>
    <xf numFmtId="3" fontId="8" fillId="0" borderId="0" xfId="4" applyNumberFormat="1" applyFont="1" applyFill="1" applyBorder="1" applyAlignment="1">
      <alignment horizontal="right" vertical="top"/>
    </xf>
    <xf numFmtId="2" fontId="7" fillId="0" borderId="0" xfId="4" applyNumberFormat="1" applyFont="1" applyFill="1" applyBorder="1" applyAlignment="1">
      <alignment horizontal="left" vertical="top" wrapText="1"/>
    </xf>
    <xf numFmtId="2" fontId="7" fillId="0" borderId="3" xfId="1" applyNumberFormat="1" applyFont="1" applyFill="1" applyBorder="1" applyAlignment="1">
      <alignment horizontal="center" vertical="top"/>
    </xf>
    <xf numFmtId="2" fontId="7" fillId="0" borderId="3" xfId="4" applyNumberFormat="1" applyFont="1" applyFill="1" applyBorder="1" applyAlignment="1">
      <alignment horizontal="center" vertical="top"/>
    </xf>
    <xf numFmtId="4" fontId="29" fillId="26" borderId="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2" fillId="31" borderId="8" xfId="0" applyFont="1" applyFill="1" applyBorder="1" applyAlignment="1">
      <alignment horizontal="center" vertical="top" wrapText="1"/>
    </xf>
    <xf numFmtId="0" fontId="42" fillId="31" borderId="8" xfId="0" applyFont="1" applyFill="1" applyBorder="1" applyAlignment="1">
      <alignment horizontal="center" vertical="center" wrapText="1"/>
    </xf>
    <xf numFmtId="0" fontId="42" fillId="31" borderId="10" xfId="0" applyFont="1" applyFill="1" applyBorder="1" applyAlignment="1">
      <alignment horizontal="center" vertical="center" wrapText="1"/>
    </xf>
    <xf numFmtId="0" fontId="44" fillId="0" borderId="24" xfId="4" applyFont="1" applyFill="1" applyBorder="1" applyAlignment="1">
      <alignment vertical="top" wrapText="1"/>
    </xf>
    <xf numFmtId="0" fontId="8" fillId="0" borderId="3" xfId="4" applyFont="1" applyFill="1" applyBorder="1" applyAlignment="1">
      <alignment vertical="top" wrapText="1"/>
    </xf>
    <xf numFmtId="4" fontId="0" fillId="26" borderId="0" xfId="0" applyNumberFormat="1" applyFill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4" applyFont="1" applyFill="1" applyBorder="1" applyAlignment="1">
      <alignment horizontal="left" vertical="top" wrapText="1"/>
    </xf>
    <xf numFmtId="4" fontId="7" fillId="0" borderId="0" xfId="1" applyNumberFormat="1" applyFont="1" applyFill="1" applyBorder="1" applyAlignment="1">
      <alignment horizontal="center" vertical="top" wrapText="1"/>
    </xf>
    <xf numFmtId="0" fontId="8" fillId="0" borderId="10" xfId="0" applyFont="1" applyFill="1" applyBorder="1"/>
    <xf numFmtId="10" fontId="8" fillId="0" borderId="10" xfId="84" applyNumberFormat="1" applyFont="1" applyFill="1" applyBorder="1" applyAlignment="1">
      <alignment horizontal="right" vertical="center" indent="1"/>
    </xf>
    <xf numFmtId="10" fontId="7" fillId="0" borderId="10" xfId="83" applyNumberFormat="1" applyFont="1" applyFill="1" applyBorder="1" applyAlignment="1">
      <alignment horizontal="right" vertical="center" indent="1"/>
    </xf>
    <xf numFmtId="44" fontId="7" fillId="0" borderId="10" xfId="84" applyNumberFormat="1" applyFont="1" applyFill="1" applyBorder="1" applyAlignment="1">
      <alignment horizontal="right" vertical="center" indent="1"/>
    </xf>
    <xf numFmtId="0" fontId="7" fillId="0" borderId="10" xfId="0" applyFont="1" applyFill="1" applyBorder="1" applyAlignment="1">
      <alignment wrapText="1"/>
    </xf>
    <xf numFmtId="0" fontId="8" fillId="0" borderId="0" xfId="4" applyFont="1" applyFill="1" applyBorder="1" applyAlignment="1">
      <alignment horizontal="left" vertical="top" wrapText="1"/>
    </xf>
    <xf numFmtId="4" fontId="7" fillId="0" borderId="0" xfId="1" applyNumberFormat="1" applyFont="1" applyFill="1" applyBorder="1" applyAlignment="1">
      <alignment horizontal="center" vertical="top" wrapText="1"/>
    </xf>
    <xf numFmtId="4" fontId="7" fillId="0" borderId="22" xfId="4" applyNumberFormat="1" applyFont="1" applyFill="1" applyBorder="1" applyAlignment="1">
      <alignment horizontal="center" vertical="top"/>
    </xf>
    <xf numFmtId="4" fontId="7" fillId="0" borderId="9" xfId="4" applyNumberFormat="1" applyFont="1" applyFill="1" applyBorder="1" applyAlignment="1">
      <alignment horizontal="center" vertical="top"/>
    </xf>
    <xf numFmtId="3" fontId="30" fillId="0" borderId="2" xfId="4" applyNumberFormat="1" applyFont="1" applyFill="1" applyBorder="1" applyAlignment="1">
      <alignment horizontal="right" vertical="top"/>
    </xf>
    <xf numFmtId="172" fontId="44" fillId="0" borderId="29" xfId="1" applyNumberFormat="1" applyFont="1" applyFill="1" applyBorder="1" applyAlignment="1">
      <alignment horizontal="center" vertical="top"/>
    </xf>
    <xf numFmtId="2" fontId="7" fillId="0" borderId="10" xfId="84" applyNumberFormat="1" applyFont="1" applyFill="1" applyBorder="1" applyAlignment="1">
      <alignment horizontal="right" vertical="center" indent="1"/>
    </xf>
    <xf numFmtId="0" fontId="8" fillId="26" borderId="0" xfId="0" applyFont="1" applyFill="1" applyBorder="1" applyAlignment="1">
      <alignment horizontal="center" vertical="center"/>
    </xf>
    <xf numFmtId="169" fontId="7" fillId="0" borderId="0" xfId="1" applyNumberFormat="1" applyFont="1" applyFill="1" applyBorder="1" applyAlignment="1">
      <alignment horizontal="center" vertical="top"/>
    </xf>
    <xf numFmtId="10" fontId="7" fillId="0" borderId="0" xfId="84" applyNumberFormat="1" applyFont="1" applyFill="1" applyBorder="1" applyAlignment="1">
      <alignment horizontal="center" vertical="top"/>
    </xf>
    <xf numFmtId="0" fontId="44" fillId="0" borderId="30" xfId="4" applyFont="1" applyFill="1" applyBorder="1" applyAlignment="1">
      <alignment horizontal="right" vertical="top" wrapText="1"/>
    </xf>
    <xf numFmtId="3" fontId="7" fillId="0" borderId="31" xfId="4" applyNumberFormat="1" applyFont="1" applyFill="1" applyBorder="1" applyAlignment="1">
      <alignment horizontal="center" vertical="top"/>
    </xf>
    <xf numFmtId="2" fontId="7" fillId="0" borderId="31" xfId="5" applyNumberFormat="1" applyFont="1" applyFill="1" applyBorder="1" applyAlignment="1">
      <alignment horizontal="center" vertical="top"/>
    </xf>
    <xf numFmtId="2" fontId="7" fillId="0" borderId="31" xfId="4" applyNumberFormat="1" applyFont="1" applyFill="1" applyBorder="1" applyAlignment="1">
      <alignment horizontal="center" vertical="top"/>
    </xf>
    <xf numFmtId="2" fontId="7" fillId="0" borderId="31" xfId="5" applyNumberFormat="1" applyFont="1" applyFill="1" applyBorder="1" applyAlignment="1">
      <alignment vertical="top"/>
    </xf>
    <xf numFmtId="4" fontId="7" fillId="0" borderId="31" xfId="4" applyNumberFormat="1" applyFont="1" applyFill="1" applyBorder="1" applyAlignment="1">
      <alignment horizontal="center" vertical="top"/>
    </xf>
    <xf numFmtId="4" fontId="7" fillId="0" borderId="31" xfId="1" applyNumberFormat="1" applyFont="1" applyFill="1" applyBorder="1" applyAlignment="1">
      <alignment horizontal="center" vertical="top"/>
    </xf>
    <xf numFmtId="172" fontId="44" fillId="0" borderId="31" xfId="1" applyNumberFormat="1" applyFont="1" applyFill="1" applyBorder="1" applyAlignment="1">
      <alignment horizontal="center" vertical="top" wrapText="1"/>
    </xf>
    <xf numFmtId="172" fontId="44" fillId="0" borderId="31" xfId="1" applyNumberFormat="1" applyFont="1" applyFill="1" applyBorder="1" applyAlignment="1">
      <alignment horizontal="center" vertical="top"/>
    </xf>
    <xf numFmtId="2" fontId="44" fillId="0" borderId="31" xfId="1" applyNumberFormat="1" applyFont="1" applyFill="1" applyBorder="1" applyAlignment="1">
      <alignment horizontal="center" vertical="top"/>
    </xf>
    <xf numFmtId="172" fontId="44" fillId="0" borderId="32" xfId="1" applyNumberFormat="1" applyFont="1" applyFill="1" applyBorder="1" applyAlignment="1">
      <alignment horizontal="center" vertical="top"/>
    </xf>
    <xf numFmtId="172" fontId="44" fillId="0" borderId="33" xfId="1" applyNumberFormat="1" applyFont="1" applyFill="1" applyBorder="1" applyAlignment="1">
      <alignment horizontal="center" vertical="top"/>
    </xf>
    <xf numFmtId="172" fontId="8" fillId="0" borderId="8" xfId="4" applyNumberFormat="1" applyFont="1" applyFill="1" applyBorder="1" applyAlignment="1">
      <alignment horizontal="center" vertical="top"/>
    </xf>
    <xf numFmtId="174" fontId="0" fillId="30" borderId="0" xfId="0" applyNumberFormat="1" applyFill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164" fontId="34" fillId="0" borderId="10" xfId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left" vertical="center" wrapText="1"/>
    </xf>
    <xf numFmtId="10" fontId="34" fillId="0" borderId="6" xfId="0" applyNumberFormat="1" applyFont="1" applyFill="1" applyBorder="1" applyAlignment="1">
      <alignment horizontal="right" vertical="center" wrapText="1"/>
    </xf>
    <xf numFmtId="10" fontId="34" fillId="0" borderId="9" xfId="0" applyNumberFormat="1" applyFont="1" applyFill="1" applyBorder="1" applyAlignment="1">
      <alignment horizontal="right" vertical="center" wrapText="1"/>
    </xf>
    <xf numFmtId="4" fontId="41" fillId="26" borderId="0" xfId="0" applyNumberFormat="1" applyFont="1" applyFill="1" applyBorder="1" applyAlignment="1">
      <alignment horizontal="center" vertical="center"/>
    </xf>
    <xf numFmtId="4" fontId="8" fillId="26" borderId="0" xfId="0" applyNumberFormat="1" applyFont="1" applyFill="1" applyBorder="1" applyAlignment="1">
      <alignment horizontal="left" vertical="center"/>
    </xf>
    <xf numFmtId="4" fontId="8" fillId="26" borderId="0" xfId="0" applyNumberFormat="1" applyFont="1" applyFill="1" applyBorder="1" applyAlignment="1">
      <alignment horizontal="center" vertical="center"/>
    </xf>
    <xf numFmtId="4" fontId="8" fillId="26" borderId="5" xfId="0" applyNumberFormat="1" applyFont="1" applyFill="1" applyBorder="1" applyAlignment="1">
      <alignment horizontal="center" vertical="center"/>
    </xf>
    <xf numFmtId="164" fontId="30" fillId="28" borderId="10" xfId="1" applyFont="1" applyFill="1" applyBorder="1" applyAlignment="1">
      <alignment horizontal="center" vertical="center"/>
    </xf>
    <xf numFmtId="164" fontId="31" fillId="28" borderId="10" xfId="1" applyFont="1" applyFill="1" applyBorder="1" applyAlignment="1">
      <alignment horizontal="center" vertical="center"/>
    </xf>
    <xf numFmtId="2" fontId="31" fillId="28" borderId="10" xfId="1" applyNumberFormat="1" applyFont="1" applyFill="1" applyBorder="1" applyAlignment="1">
      <alignment horizontal="right" vertical="center"/>
    </xf>
    <xf numFmtId="4" fontId="31" fillId="28" borderId="10" xfId="0" applyNumberFormat="1" applyFont="1" applyFill="1" applyBorder="1" applyAlignment="1">
      <alignment horizontal="center" vertical="center"/>
    </xf>
    <xf numFmtId="4" fontId="31" fillId="3" borderId="9" xfId="0" applyNumberFormat="1" applyFont="1" applyFill="1" applyBorder="1" applyAlignment="1">
      <alignment horizontal="center" vertical="center"/>
    </xf>
    <xf numFmtId="4" fontId="31" fillId="3" borderId="10" xfId="0" applyNumberFormat="1" applyFont="1" applyFill="1" applyBorder="1" applyAlignment="1">
      <alignment horizontal="center" vertical="center"/>
    </xf>
    <xf numFmtId="4" fontId="31" fillId="3" borderId="9" xfId="1" applyNumberFormat="1" applyFont="1" applyFill="1" applyBorder="1" applyAlignment="1">
      <alignment horizontal="center" vertical="center"/>
    </xf>
    <xf numFmtId="4" fontId="31" fillId="3" borderId="10" xfId="1" applyNumberFormat="1" applyFont="1" applyFill="1" applyBorder="1" applyAlignment="1">
      <alignment horizontal="center" vertical="center"/>
    </xf>
    <xf numFmtId="4" fontId="31" fillId="3" borderId="22" xfId="0" applyNumberFormat="1" applyFont="1" applyFill="1" applyBorder="1" applyAlignment="1">
      <alignment horizontal="center" vertical="center"/>
    </xf>
    <xf numFmtId="4" fontId="29" fillId="26" borderId="5" xfId="0" applyNumberFormat="1" applyFont="1" applyFill="1" applyBorder="1" applyAlignment="1">
      <alignment horizontal="left" vertical="center"/>
    </xf>
    <xf numFmtId="164" fontId="8" fillId="26" borderId="0" xfId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/>
    </xf>
    <xf numFmtId="0" fontId="41" fillId="26" borderId="0" xfId="0" applyFont="1" applyFill="1" applyBorder="1" applyAlignment="1">
      <alignment horizontal="center" vertical="center"/>
    </xf>
    <xf numFmtId="2" fontId="8" fillId="26" borderId="0" xfId="0" applyNumberFormat="1" applyFont="1" applyFill="1" applyBorder="1" applyAlignment="1">
      <alignment horizontal="center" vertical="center"/>
    </xf>
    <xf numFmtId="2" fontId="8" fillId="26" borderId="5" xfId="0" applyNumberFormat="1" applyFont="1" applyFill="1" applyBorder="1" applyAlignment="1">
      <alignment horizontal="center" vertical="center"/>
    </xf>
    <xf numFmtId="0" fontId="7" fillId="26" borderId="0" xfId="44" applyNumberFormat="1" applyFont="1" applyFill="1" applyBorder="1" applyAlignment="1">
      <alignment horizontal="center" vertical="top"/>
    </xf>
    <xf numFmtId="4" fontId="39" fillId="26" borderId="0" xfId="0" applyNumberFormat="1" applyFont="1" applyFill="1" applyBorder="1" applyAlignment="1">
      <alignment horizontal="right" vertical="center"/>
    </xf>
    <xf numFmtId="4" fontId="39" fillId="26" borderId="5" xfId="0" applyNumberFormat="1" applyFont="1" applyFill="1" applyBorder="1" applyAlignment="1">
      <alignment horizontal="right" vertical="center"/>
    </xf>
    <xf numFmtId="0" fontId="44" fillId="0" borderId="0" xfId="4" applyFont="1" applyFill="1" applyBorder="1" applyAlignment="1">
      <alignment horizontal="center" vertical="top" wrapText="1"/>
    </xf>
    <xf numFmtId="0" fontId="8" fillId="0" borderId="2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3" xfId="4" applyFont="1" applyFill="1" applyBorder="1" applyAlignment="1">
      <alignment horizontal="left" vertical="top" wrapText="1"/>
    </xf>
    <xf numFmtId="0" fontId="30" fillId="0" borderId="2" xfId="4" applyFont="1" applyFill="1" applyBorder="1" applyAlignment="1">
      <alignment horizontal="left" vertical="top" wrapText="1"/>
    </xf>
    <xf numFmtId="0" fontId="30" fillId="0" borderId="0" xfId="4" applyFont="1" applyFill="1" applyBorder="1" applyAlignment="1">
      <alignment horizontal="left" vertical="top" wrapText="1"/>
    </xf>
    <xf numFmtId="0" fontId="30" fillId="0" borderId="3" xfId="4" applyFont="1" applyFill="1" applyBorder="1" applyAlignment="1">
      <alignment horizontal="left" vertical="top" wrapText="1"/>
    </xf>
    <xf numFmtId="4" fontId="7" fillId="0" borderId="0" xfId="1" applyNumberFormat="1" applyFont="1" applyFill="1" applyBorder="1" applyAlignment="1">
      <alignment horizontal="center" vertical="top" wrapText="1"/>
    </xf>
    <xf numFmtId="0" fontId="44" fillId="0" borderId="4" xfId="4" applyFont="1" applyFill="1" applyBorder="1" applyAlignment="1">
      <alignment horizontal="center" vertical="top" wrapText="1"/>
    </xf>
    <xf numFmtId="0" fontId="44" fillId="0" borderId="5" xfId="4" applyFont="1" applyFill="1" applyBorder="1" applyAlignment="1">
      <alignment horizontal="center" vertical="top" wrapText="1"/>
    </xf>
    <xf numFmtId="0" fontId="44" fillId="0" borderId="24" xfId="4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4" fontId="8" fillId="0" borderId="2" xfId="4" applyNumberFormat="1" applyFont="1" applyFill="1" applyBorder="1" applyAlignment="1">
      <alignment horizontal="left" vertical="top" wrapText="1"/>
    </xf>
    <xf numFmtId="0" fontId="8" fillId="26" borderId="2" xfId="0" applyFont="1" applyFill="1" applyBorder="1" applyAlignment="1">
      <alignment horizontal="left" vertical="top" wrapText="1"/>
    </xf>
    <xf numFmtId="0" fontId="8" fillId="26" borderId="0" xfId="0" applyFont="1" applyFill="1" applyBorder="1" applyAlignment="1">
      <alignment horizontal="left" vertical="top" wrapText="1"/>
    </xf>
    <xf numFmtId="0" fontId="8" fillId="26" borderId="4" xfId="0" applyFont="1" applyFill="1" applyBorder="1" applyAlignment="1">
      <alignment horizontal="left" vertical="top" wrapText="1"/>
    </xf>
    <xf numFmtId="0" fontId="8" fillId="26" borderId="5" xfId="0" applyFont="1" applyFill="1" applyBorder="1" applyAlignment="1">
      <alignment horizontal="left" vertical="top" wrapText="1"/>
    </xf>
    <xf numFmtId="4" fontId="35" fillId="27" borderId="6" xfId="1" applyNumberFormat="1" applyFont="1" applyFill="1" applyBorder="1" applyAlignment="1">
      <alignment horizontal="center" vertical="center"/>
    </xf>
    <xf numFmtId="4" fontId="35" fillId="27" borderId="9" xfId="1" applyNumberFormat="1" applyFont="1" applyFill="1" applyBorder="1" applyAlignment="1">
      <alignment horizontal="center" vertical="center"/>
    </xf>
    <xf numFmtId="4" fontId="35" fillId="27" borderId="6" xfId="1" applyNumberFormat="1" applyFont="1" applyFill="1" applyBorder="1" applyAlignment="1">
      <alignment horizontal="center" vertical="center" wrapText="1"/>
    </xf>
    <xf numFmtId="4" fontId="35" fillId="27" borderId="9" xfId="1" applyNumberFormat="1" applyFont="1" applyFill="1" applyBorder="1" applyAlignment="1">
      <alignment horizontal="center" vertical="center" wrapText="1"/>
    </xf>
    <xf numFmtId="0" fontId="44" fillId="0" borderId="0" xfId="4" applyFont="1" applyFill="1" applyBorder="1" applyAlignment="1">
      <alignment horizontal="left" vertical="top" wrapText="1"/>
    </xf>
    <xf numFmtId="4" fontId="8" fillId="27" borderId="6" xfId="1" applyNumberFormat="1" applyFont="1" applyFill="1" applyBorder="1" applyAlignment="1">
      <alignment horizontal="center" vertical="center" wrapText="1"/>
    </xf>
    <xf numFmtId="4" fontId="8" fillId="27" borderId="9" xfId="1" applyNumberFormat="1" applyFont="1" applyFill="1" applyBorder="1" applyAlignment="1">
      <alignment horizontal="center" vertical="center" wrapText="1"/>
    </xf>
    <xf numFmtId="0" fontId="8" fillId="26" borderId="2" xfId="0" applyFont="1" applyFill="1" applyBorder="1" applyAlignment="1">
      <alignment horizontal="left" vertical="center"/>
    </xf>
    <xf numFmtId="0" fontId="8" fillId="26" borderId="0" xfId="0" applyFont="1" applyFill="1" applyBorder="1" applyAlignment="1">
      <alignment horizontal="left" vertical="center"/>
    </xf>
    <xf numFmtId="0" fontId="41" fillId="26" borderId="2" xfId="0" applyFont="1" applyFill="1" applyBorder="1" applyAlignment="1">
      <alignment horizontal="center" vertical="center"/>
    </xf>
    <xf numFmtId="0" fontId="41" fillId="26" borderId="3" xfId="0" applyFont="1" applyFill="1" applyBorder="1" applyAlignment="1">
      <alignment horizontal="center" vertical="center"/>
    </xf>
    <xf numFmtId="4" fontId="7" fillId="26" borderId="0" xfId="0" applyNumberFormat="1" applyFont="1" applyFill="1" applyBorder="1" applyAlignment="1">
      <alignment horizontal="right"/>
    </xf>
    <xf numFmtId="4" fontId="7" fillId="26" borderId="3" xfId="0" applyNumberFormat="1" applyFont="1" applyFill="1" applyBorder="1" applyAlignment="1">
      <alignment horizontal="right"/>
    </xf>
    <xf numFmtId="3" fontId="8" fillId="27" borderId="6" xfId="4" applyNumberFormat="1" applyFont="1" applyFill="1" applyBorder="1" applyAlignment="1">
      <alignment horizontal="center" vertical="center"/>
    </xf>
    <xf numFmtId="3" fontId="8" fillId="27" borderId="9" xfId="4" applyNumberFormat="1" applyFont="1" applyFill="1" applyBorder="1" applyAlignment="1">
      <alignment horizontal="center" vertical="center"/>
    </xf>
    <xf numFmtId="0" fontId="8" fillId="27" borderId="6" xfId="4" applyFont="1" applyFill="1" applyBorder="1" applyAlignment="1">
      <alignment horizontal="center" vertical="center" wrapText="1"/>
    </xf>
    <xf numFmtId="0" fontId="8" fillId="27" borderId="9" xfId="4" applyFont="1" applyFill="1" applyBorder="1" applyAlignment="1">
      <alignment horizontal="center" vertical="center" wrapText="1"/>
    </xf>
    <xf numFmtId="0" fontId="8" fillId="27" borderId="7" xfId="4" applyFont="1" applyFill="1" applyBorder="1" applyAlignment="1">
      <alignment horizontal="center" vertical="center"/>
    </xf>
    <xf numFmtId="0" fontId="8" fillId="27" borderId="8" xfId="4" applyFont="1" applyFill="1" applyBorder="1" applyAlignment="1">
      <alignment horizontal="center" vertical="center"/>
    </xf>
    <xf numFmtId="0" fontId="8" fillId="27" borderId="11" xfId="4" applyFont="1" applyFill="1" applyBorder="1" applyAlignment="1">
      <alignment horizontal="center" vertical="center"/>
    </xf>
    <xf numFmtId="4" fontId="8" fillId="27" borderId="6" xfId="4" applyNumberFormat="1" applyFont="1" applyFill="1" applyBorder="1" applyAlignment="1">
      <alignment horizontal="center" vertical="center"/>
    </xf>
    <xf numFmtId="4" fontId="8" fillId="27" borderId="9" xfId="4" applyNumberFormat="1" applyFont="1" applyFill="1" applyBorder="1" applyAlignment="1">
      <alignment horizontal="center" vertical="center"/>
    </xf>
    <xf numFmtId="4" fontId="8" fillId="27" borderId="6" xfId="1" applyNumberFormat="1" applyFont="1" applyFill="1" applyBorder="1" applyAlignment="1">
      <alignment horizontal="center" vertical="center"/>
    </xf>
    <xf numFmtId="4" fontId="8" fillId="27" borderId="9" xfId="1" applyNumberFormat="1" applyFont="1" applyFill="1" applyBorder="1" applyAlignment="1">
      <alignment horizontal="center" vertical="center"/>
    </xf>
    <xf numFmtId="4" fontId="34" fillId="0" borderId="20" xfId="1" applyNumberFormat="1" applyFont="1" applyBorder="1" applyAlignment="1">
      <alignment horizontal="right" vertical="center"/>
    </xf>
    <xf numFmtId="4" fontId="34" fillId="0" borderId="21" xfId="1" applyNumberFormat="1" applyFont="1" applyBorder="1" applyAlignment="1">
      <alignment horizontal="right" vertical="center"/>
    </xf>
    <xf numFmtId="0" fontId="41" fillId="2" borderId="2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169" fontId="31" fillId="28" borderId="10" xfId="1" applyNumberFormat="1" applyFont="1" applyFill="1" applyBorder="1" applyAlignment="1">
      <alignment horizontal="right" vertical="center"/>
    </xf>
    <xf numFmtId="0" fontId="31" fillId="28" borderId="10" xfId="0" applyFont="1" applyFill="1" applyBorder="1" applyAlignment="1">
      <alignment horizontal="center" vertical="center"/>
    </xf>
    <xf numFmtId="2" fontId="31" fillId="0" borderId="20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164" fontId="31" fillId="3" borderId="10" xfId="1" applyFont="1" applyFill="1" applyBorder="1" applyAlignment="1">
      <alignment horizontal="center" vertical="center"/>
    </xf>
    <xf numFmtId="0" fontId="42" fillId="31" borderId="7" xfId="0" applyFont="1" applyFill="1" applyBorder="1" applyAlignment="1">
      <alignment horizontal="center" vertical="center"/>
    </xf>
    <xf numFmtId="0" fontId="42" fillId="31" borderId="11" xfId="0" applyFont="1" applyFill="1" applyBorder="1" applyAlignment="1">
      <alignment horizontal="center" vertical="center"/>
    </xf>
    <xf numFmtId="0" fontId="42" fillId="31" borderId="11" xfId="0" applyFont="1" applyFill="1" applyBorder="1" applyAlignment="1">
      <alignment horizontal="center" vertical="center" wrapText="1"/>
    </xf>
    <xf numFmtId="0" fontId="42" fillId="31" borderId="10" xfId="0" applyFont="1" applyFill="1" applyBorder="1" applyAlignment="1">
      <alignment horizontal="center" vertical="center" wrapText="1"/>
    </xf>
    <xf numFmtId="0" fontId="42" fillId="31" borderId="7" xfId="0" applyFont="1" applyFill="1" applyBorder="1" applyAlignment="1">
      <alignment horizontal="center" vertical="top" wrapText="1"/>
    </xf>
    <xf numFmtId="0" fontId="42" fillId="31" borderId="8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2" fillId="31" borderId="7" xfId="0" applyFont="1" applyFill="1" applyBorder="1" applyAlignment="1">
      <alignment horizontal="center" vertical="center" wrapText="1"/>
    </xf>
    <xf numFmtId="0" fontId="42" fillId="31" borderId="8" xfId="0" applyFont="1" applyFill="1" applyBorder="1" applyAlignment="1">
      <alignment horizontal="center" vertical="center" wrapText="1"/>
    </xf>
    <xf numFmtId="164" fontId="31" fillId="3" borderId="10" xfId="1" applyFont="1" applyFill="1" applyBorder="1" applyAlignment="1">
      <alignment horizontal="center" vertical="center" wrapText="1"/>
    </xf>
    <xf numFmtId="4" fontId="34" fillId="0" borderId="6" xfId="1" applyNumberFormat="1" applyFont="1" applyBorder="1" applyAlignment="1">
      <alignment horizontal="center" vertical="center" textRotation="255"/>
    </xf>
    <xf numFmtId="4" fontId="34" fillId="0" borderId="22" xfId="1" applyNumberFormat="1" applyFont="1" applyBorder="1" applyAlignment="1">
      <alignment horizontal="center" vertical="center" textRotation="255"/>
    </xf>
    <xf numFmtId="4" fontId="34" fillId="0" borderId="9" xfId="1" applyNumberFormat="1" applyFont="1" applyBorder="1" applyAlignment="1">
      <alignment horizontal="center" vertical="center" textRotation="255"/>
    </xf>
    <xf numFmtId="169" fontId="31" fillId="28" borderId="6" xfId="1" applyNumberFormat="1" applyFont="1" applyFill="1" applyBorder="1" applyAlignment="1">
      <alignment horizontal="center" vertical="center" textRotation="60" wrapText="1"/>
    </xf>
    <xf numFmtId="169" fontId="31" fillId="28" borderId="22" xfId="1" applyNumberFormat="1" applyFont="1" applyFill="1" applyBorder="1" applyAlignment="1">
      <alignment horizontal="center" vertical="center" textRotation="60" wrapText="1"/>
    </xf>
    <xf numFmtId="169" fontId="31" fillId="28" borderId="9" xfId="1" applyNumberFormat="1" applyFont="1" applyFill="1" applyBorder="1" applyAlignment="1">
      <alignment horizontal="center" vertical="center" textRotation="60" wrapText="1"/>
    </xf>
    <xf numFmtId="164" fontId="31" fillId="3" borderId="10" xfId="1" applyFont="1" applyFill="1" applyBorder="1" applyAlignment="1">
      <alignment horizontal="center" vertical="top" wrapText="1"/>
    </xf>
  </cellXfs>
  <cellStyles count="89">
    <cellStyle name="20% - Accent1" xfId="6" xr:uid="{00000000-0005-0000-0000-000000000000}"/>
    <cellStyle name="20% - Accent2" xfId="7" xr:uid="{00000000-0005-0000-0000-000001000000}"/>
    <cellStyle name="20% - Accent3" xfId="8" xr:uid="{00000000-0005-0000-0000-000002000000}"/>
    <cellStyle name="20% - Accent4" xfId="9" xr:uid="{00000000-0005-0000-0000-000003000000}"/>
    <cellStyle name="20% - Accent5" xfId="10" xr:uid="{00000000-0005-0000-0000-000004000000}"/>
    <cellStyle name="20% - Accent6" xfId="11" xr:uid="{00000000-0005-0000-0000-000005000000}"/>
    <cellStyle name="40% - Accent1" xfId="12" xr:uid="{00000000-0005-0000-0000-000006000000}"/>
    <cellStyle name="40% - Accent2" xfId="13" xr:uid="{00000000-0005-0000-0000-000007000000}"/>
    <cellStyle name="40% - Accent3" xfId="14" xr:uid="{00000000-0005-0000-0000-000008000000}"/>
    <cellStyle name="40% - Accent4" xfId="15" xr:uid="{00000000-0005-0000-0000-000009000000}"/>
    <cellStyle name="40% - Accent5" xfId="16" xr:uid="{00000000-0005-0000-0000-00000A000000}"/>
    <cellStyle name="40% - Accent6" xfId="17" xr:uid="{00000000-0005-0000-0000-00000B000000}"/>
    <cellStyle name="60% - Accent1" xfId="18" xr:uid="{00000000-0005-0000-0000-00000C000000}"/>
    <cellStyle name="60% - Accent2" xfId="19" xr:uid="{00000000-0005-0000-0000-00000D000000}"/>
    <cellStyle name="60% - Accent3" xfId="20" xr:uid="{00000000-0005-0000-0000-00000E000000}"/>
    <cellStyle name="60% - Accent4" xfId="21" xr:uid="{00000000-0005-0000-0000-00000F000000}"/>
    <cellStyle name="60% - Accent5" xfId="22" xr:uid="{00000000-0005-0000-0000-000010000000}"/>
    <cellStyle name="60% - Accent6" xfId="23" xr:uid="{00000000-0005-0000-0000-000011000000}"/>
    <cellStyle name="Accent1" xfId="24" xr:uid="{00000000-0005-0000-0000-000012000000}"/>
    <cellStyle name="Accent2" xfId="25" xr:uid="{00000000-0005-0000-0000-000013000000}"/>
    <cellStyle name="Accent3" xfId="26" xr:uid="{00000000-0005-0000-0000-000014000000}"/>
    <cellStyle name="Accent4" xfId="27" xr:uid="{00000000-0005-0000-0000-000015000000}"/>
    <cellStyle name="Accent5" xfId="28" xr:uid="{00000000-0005-0000-0000-000016000000}"/>
    <cellStyle name="Accent6" xfId="29" xr:uid="{00000000-0005-0000-0000-000017000000}"/>
    <cellStyle name="asd" xfId="30" xr:uid="{00000000-0005-0000-0000-000018000000}"/>
    <cellStyle name="Bad" xfId="31" xr:uid="{00000000-0005-0000-0000-000019000000}"/>
    <cellStyle name="Calculation" xfId="32" xr:uid="{00000000-0005-0000-0000-00001A000000}"/>
    <cellStyle name="Check Cell" xfId="33" xr:uid="{00000000-0005-0000-0000-00001B000000}"/>
    <cellStyle name="Comma 2" xfId="34" xr:uid="{00000000-0005-0000-0000-00001C000000}"/>
    <cellStyle name="Comma 2 2" xfId="65" xr:uid="{00000000-0005-0000-0000-00001D000000}"/>
    <cellStyle name="Euro" xfId="35" xr:uid="{00000000-0005-0000-0000-00001E000000}"/>
    <cellStyle name="Euro 2" xfId="66" xr:uid="{00000000-0005-0000-0000-00001F000000}"/>
    <cellStyle name="Explanatory Text" xfId="36" xr:uid="{00000000-0005-0000-0000-000020000000}"/>
    <cellStyle name="Good" xfId="37" xr:uid="{00000000-0005-0000-0000-000021000000}"/>
    <cellStyle name="Heading 1" xfId="38" xr:uid="{00000000-0005-0000-0000-000022000000}"/>
    <cellStyle name="Heading 2" xfId="39" xr:uid="{00000000-0005-0000-0000-000023000000}"/>
    <cellStyle name="Heading 3" xfId="40" xr:uid="{00000000-0005-0000-0000-000024000000}"/>
    <cellStyle name="Heading 4" xfId="41" xr:uid="{00000000-0005-0000-0000-000025000000}"/>
    <cellStyle name="Input" xfId="42" xr:uid="{00000000-0005-0000-0000-000026000000}"/>
    <cellStyle name="Linked Cell" xfId="43" xr:uid="{00000000-0005-0000-0000-000027000000}"/>
    <cellStyle name="Moeda" xfId="83" builtinId="4"/>
    <cellStyle name="Moeda 2" xfId="44" xr:uid="{00000000-0005-0000-0000-000029000000}"/>
    <cellStyle name="Neutral" xfId="45" xr:uid="{00000000-0005-0000-0000-00002A000000}"/>
    <cellStyle name="Normal" xfId="0" builtinId="0"/>
    <cellStyle name="Normal 2" xfId="46" xr:uid="{00000000-0005-0000-0000-00002C000000}"/>
    <cellStyle name="Normal 2 2" xfId="86" xr:uid="{00000000-0005-0000-0000-00002D000000}"/>
    <cellStyle name="Normal 3" xfId="3" xr:uid="{00000000-0005-0000-0000-00002E000000}"/>
    <cellStyle name="Normal 3 2" xfId="64" xr:uid="{00000000-0005-0000-0000-00002F000000}"/>
    <cellStyle name="Normal 4" xfId="58" xr:uid="{00000000-0005-0000-0000-000030000000}"/>
    <cellStyle name="Normal 4 2" xfId="61" xr:uid="{00000000-0005-0000-0000-000031000000}"/>
    <cellStyle name="Normal 4 2 2" xfId="80" xr:uid="{00000000-0005-0000-0000-000032000000}"/>
    <cellStyle name="Normal 4 3" xfId="79" xr:uid="{00000000-0005-0000-0000-000033000000}"/>
    <cellStyle name="Normal 4 3 2" xfId="82" xr:uid="{00000000-0005-0000-0000-000034000000}"/>
    <cellStyle name="Normal 4 4" xfId="85" xr:uid="{00000000-0005-0000-0000-000035000000}"/>
    <cellStyle name="Normal 5" xfId="76" xr:uid="{00000000-0005-0000-0000-000036000000}"/>
    <cellStyle name="Normal 5 2" xfId="88" xr:uid="{00000000-0005-0000-0000-000037000000}"/>
    <cellStyle name="Normal 6" xfId="75" xr:uid="{00000000-0005-0000-0000-000038000000}"/>
    <cellStyle name="Normal 7" xfId="81" xr:uid="{00000000-0005-0000-0000-000039000000}"/>
    <cellStyle name="Normal_Replanilhamento T-1 - 18-02-08" xfId="4" xr:uid="{00000000-0005-0000-0000-00003A000000}"/>
    <cellStyle name="Note" xfId="47" xr:uid="{00000000-0005-0000-0000-00003B000000}"/>
    <cellStyle name="Note 2" xfId="67" xr:uid="{00000000-0005-0000-0000-00003C000000}"/>
    <cellStyle name="Output" xfId="48" xr:uid="{00000000-0005-0000-0000-00003D000000}"/>
    <cellStyle name="Percent 2" xfId="49" xr:uid="{00000000-0005-0000-0000-00003E000000}"/>
    <cellStyle name="Percent 2 2" xfId="68" xr:uid="{00000000-0005-0000-0000-00003F000000}"/>
    <cellStyle name="Porcentagem" xfId="84" builtinId="5"/>
    <cellStyle name="Porcentagem 2" xfId="50" xr:uid="{00000000-0005-0000-0000-000041000000}"/>
    <cellStyle name="Porcentagem 2 2" xfId="51" xr:uid="{00000000-0005-0000-0000-000042000000}"/>
    <cellStyle name="Porcentagem 2 2 2" xfId="70" xr:uid="{00000000-0005-0000-0000-000043000000}"/>
    <cellStyle name="Porcentagem 2 3" xfId="69" xr:uid="{00000000-0005-0000-0000-000044000000}"/>
    <cellStyle name="Separador de milhares 2" xfId="2" xr:uid="{00000000-0005-0000-0000-000045000000}"/>
    <cellStyle name="Separador de milhares 2 2" xfId="63" xr:uid="{00000000-0005-0000-0000-000046000000}"/>
    <cellStyle name="Separador de milhares 2 3" xfId="78" xr:uid="{00000000-0005-0000-0000-000047000000}"/>
    <cellStyle name="Separador de milhares 3" xfId="52" xr:uid="{00000000-0005-0000-0000-000048000000}"/>
    <cellStyle name="Separador de milhares 3 2" xfId="71" xr:uid="{00000000-0005-0000-0000-000049000000}"/>
    <cellStyle name="Separador de milhares 6" xfId="59" xr:uid="{00000000-0005-0000-0000-00004A000000}"/>
    <cellStyle name="Separador de milhares 6 2" xfId="73" xr:uid="{00000000-0005-0000-0000-00004B000000}"/>
    <cellStyle name="Separador de milhares_Replanilhamento T-1 - 18-02-08" xfId="5" xr:uid="{00000000-0005-0000-0000-00004C000000}"/>
    <cellStyle name="Title" xfId="53" xr:uid="{00000000-0005-0000-0000-00004D000000}"/>
    <cellStyle name="Título 1 1" xfId="54" xr:uid="{00000000-0005-0000-0000-00004E000000}"/>
    <cellStyle name="Título 1 1 1" xfId="55" xr:uid="{00000000-0005-0000-0000-00004F000000}"/>
    <cellStyle name="Vírgula" xfId="1" builtinId="3"/>
    <cellStyle name="Vírgula 2" xfId="57" xr:uid="{00000000-0005-0000-0000-000051000000}"/>
    <cellStyle name="Vírgula 2 2" xfId="72" xr:uid="{00000000-0005-0000-0000-000052000000}"/>
    <cellStyle name="Vírgula 3" xfId="60" xr:uid="{00000000-0005-0000-0000-000053000000}"/>
    <cellStyle name="Vírgula 3 2" xfId="74" xr:uid="{00000000-0005-0000-0000-000054000000}"/>
    <cellStyle name="Vírgula 4" xfId="62" xr:uid="{00000000-0005-0000-0000-000055000000}"/>
    <cellStyle name="Vírgula 5" xfId="77" xr:uid="{00000000-0005-0000-0000-000056000000}"/>
    <cellStyle name="Vírgula 6" xfId="87" xr:uid="{00000000-0005-0000-0000-000057000000}"/>
    <cellStyle name="Warning Text" xfId="56" xr:uid="{00000000-0005-0000-0000-000058000000}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FF66CC"/>
      <color rgb="FFFFFF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" name="Text Box 10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619250" y="90316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" name="Text Box 10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619250" y="90316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6" name="Text Box 10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7" name="Text Box 10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8" name="Text Box 10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9" name="Text Box 10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0" name="Text Box 10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1" name="Text Box 10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2" name="Text Box 10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3" name="Text Box 11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4" name="Text Box 11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5" name="Text Box 11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6" name="Text Box 11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7" name="Text Box 11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8" name="Text Box 11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9" name="Text Box 11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0" name="Text Box 11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1" name="Text Box 11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2" name="Text Box 11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3" name="Text Box 12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4" name="Text Box 12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5" name="Text Box 12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6" name="Text Box 12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7" name="Text Box 12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8" name="Text Box 125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9" name="Text Box 12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0" name="Text Box 127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1" name="Text Box 128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2" name="Text Box 129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162204</xdr:rowOff>
    </xdr:to>
    <xdr:sp macro="" textlink="">
      <xdr:nvSpPr>
        <xdr:cNvPr id="33" name="Text Box 130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619250" y="90497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34" name="Text Box 13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5" name="Text Box 13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6" name="Text Box 13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37" name="Text Box 13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8" name="Text Box 135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9" name="Text Box 13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40" name="Text Box 137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1" name="Text Box 138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2" name="Text Box 139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43" name="Text Box 140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4" name="Text Box 14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5" name="Text Box 14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46" name="Text Box 143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7" name="Text Box 14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8" name="Text Box 145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49" name="Text Box 146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50" name="Text Box 147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1" name="Text Box 148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2" name="Text Box 149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53" name="Text Box 150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4" name="Text Box 15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5" name="Text Box 15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56" name="Text Box 153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7" name="Text Box 154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8" name="Text Box 155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59" name="Text Box 15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0" name="Text Box 15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1" name="Text Box 15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62" name="Text Box 15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3" name="Text Box 16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4" name="Text Box 16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65" name="Text Box 16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6" name="Text Box 16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7" name="Text Box 16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8" name="Text Box 165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69" name="Text Box 166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0" name="Text Box 167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1" name="Text Box 168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72" name="Text Box 169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3" name="Text Box 170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4" name="Text Box 17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75" name="Text Box 17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6" name="Text Box 17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7" name="Text Box 17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78" name="Text Box 175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9" name="Text Box 176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80" name="Text Box 177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81" name="Text Box 178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82" name="Text Box 17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83" name="Text Box 180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84" name="Text Box 18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85" name="Text Box 182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86" name="Text Box 183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87" name="Text Box 184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88" name="Text Box 185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89" name="Text Box 186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90" name="Text Box 187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91" name="Text Box 188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92" name="Text Box 189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93" name="Text Box 19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94" name="Text Box 19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95" name="Text Box 19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96" name="Text Box 19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97" name="Text Box 19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98" name="Text Box 19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99" name="Text Box 196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00" name="Text Box 197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01" name="Text Box 198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02" name="Text Box 199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03" name="Text Box 20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04" name="Text Box 20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05" name="Text Box 20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06" name="Text Box 203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09" name="Text Box 206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110" name="Text Box 207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111" name="Text Box 208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112" name="Text Box 209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13" name="Text Box 210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14" name="Text Box 21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115" name="Text Box 212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16" name="Text Box 213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17" name="Text Box 214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118" name="Text Box 215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19" name="Text Box 216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20" name="Text Box 217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121" name="Text Box 218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22" name="Text Box 219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23" name="Text Box 220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124" name="Text Box 22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25" name="Text Box 222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26" name="Text Box 223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127" name="Text Box 224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28" name="Text Box 22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29" name="Text Box 226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130" name="Text Box 227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131" name="Text Box 228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32" name="Text Box 229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33" name="Text Box 230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134" name="Text Box 23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35" name="Text Box 232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36" name="Text Box 233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137" name="Text Box 234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38" name="Text Box 235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39" name="Text Box 236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140" name="Text Box 237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141" name="Text Box 238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42" name="Text Box 239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43" name="Text Box 240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144" name="Text Box 24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45" name="Text Box 242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46" name="Text Box 243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147" name="Text Box 244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48" name="Text Box 245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49" name="Text Box 246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150" name="Text Box 247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151" name="Text Box 248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52" name="Text Box 249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53" name="Text Box 250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154" name="Text Box 25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55" name="Text Box 25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56" name="Text Box 253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157" name="Text Box 254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58" name="Text Box 255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59" name="Text Box 256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160" name="Text Box 257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161" name="Text Box 258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62" name="Text Box 259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63" name="Text Box 260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164" name="Text Box 26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65" name="Text Box 262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66" name="Text Box 263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167" name="Text Box 264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68" name="Text Box 265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69" name="Text Box 266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170" name="Text Box 267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171" name="Text Box 268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72" name="Text Box 269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73" name="Text Box 270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174" name="Text Box 27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75" name="Text Box 27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76" name="Text Box 273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177" name="Text Box 274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78" name="Text Box 275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79" name="Text Box 276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180" name="Text Box 277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181" name="Text Box 278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82" name="Text Box 279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83" name="Text Box 280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184" name="Text Box 28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85" name="Text Box 28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86" name="Text Box 283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187" name="Text Box 284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88" name="Text Box 285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89" name="Text Box 286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190" name="Text Box 287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91" name="Text Box 28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92" name="Text Box 289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193" name="Text Box 290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94" name="Text Box 29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95" name="Text Box 29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196" name="Text Box 293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97" name="Text Box 294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198" name="Text Box 295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199" name="Text Box 296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200" name="Text Box 297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01" name="Text Box 298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02" name="Text Box 299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203" name="Text Box 300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04" name="Text Box 30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05" name="Text Box 302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206" name="Text Box 303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07" name="Text Box 304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08" name="Text Box 305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209" name="Text Box 306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10" name="Text Box 307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1619250" y="90649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11" name="Text Box 308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1619250" y="90649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12" name="Text Box 309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13" name="Text Box 310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14" name="Text Box 31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15" name="Text Box 31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16" name="Text Box 313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17" name="Text Box 314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18" name="Text Box 315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19" name="Text Box 316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20" name="Text Box 317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21" name="Text Box 318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22" name="Text Box 319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23" name="Text Box 320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24" name="Text Box 32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25" name="Text Box 322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26" name="Text Box 323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27" name="Text Box 324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28" name="Text Box 325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29" name="Text Box 326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30" name="Text Box 327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31" name="Text Box 328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32" name="Text Box 329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33" name="Text Box 330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34" name="Text Box 33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35" name="Text Box 332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36" name="Text Box 333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37" name="Text Box 334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38" name="Text Box 335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239" name="Text Box 336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619250" y="90830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240" name="Text Box 337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41" name="Text Box 338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42" name="Text Box 339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243" name="Text Box 340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44" name="Text Box 34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45" name="Text Box 342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246" name="Text Box 343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47" name="Text Box 344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48" name="Text Box 345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49" name="Text Box 346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50" name="Text Box 347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51" name="Text Box 348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52" name="Text Box 349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53" name="Text Box 350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54" name="Text Box 35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55" name="Text Box 352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56" name="Text Box 353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57" name="Text Box 354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58" name="Text Box 355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59" name="Text Box 356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60" name="Text Box 357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61" name="Text Box 358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62" name="Text Box 359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63" name="Text Box 360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64" name="Text Box 36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65" name="Text Box 362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66" name="Text Box 363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67" name="Text Box 364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68" name="Text Box 365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69" name="Text Box 366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70" name="Text Box 367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71" name="Text Box 368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72" name="Text Box 369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73" name="Text Box 370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74" name="Text Box 37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75" name="Text Box 372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276" name="Text Box 373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277" name="Text Box 374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78" name="Text Box 375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79" name="Text Box 376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280" name="Text Box 377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81" name="Text Box 378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82" name="Text Box 379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283" name="Text Box 380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84" name="Text Box 38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285" name="Text Box 382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86" name="Text Box 383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87" name="Text Box 384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88" name="Text Box 385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89" name="Text Box 386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90" name="Text Box 387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91" name="Text Box 388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92" name="Text Box 389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93" name="Text Box 390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94" name="Text Box 39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95" name="Text Box 392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96" name="Text Box 393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97" name="Text Box 394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98" name="Text Box 395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299" name="Text Box 396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00" name="Text Box 397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01" name="Text Box 398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02" name="Text Box 399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03" name="Text Box 400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04" name="Text Box 40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05" name="Text Box 402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06" name="Text Box 403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07" name="Text Box 404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08" name="Text Box 405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09" name="Text Box 406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10" name="Text Box 407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11" name="Text Box 408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12" name="Text Box 409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313" name="Text Box 410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28577</xdr:rowOff>
    </xdr:to>
    <xdr:sp macro="" textlink="">
      <xdr:nvSpPr>
        <xdr:cNvPr id="314" name="Text Box 41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15" name="Text Box 412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16" name="Text Box 413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28577</xdr:rowOff>
    </xdr:to>
    <xdr:sp macro="" textlink="">
      <xdr:nvSpPr>
        <xdr:cNvPr id="317" name="Text Box 414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18" name="Text Box 415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19" name="Text Box 416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28577</xdr:rowOff>
    </xdr:to>
    <xdr:sp macro="" textlink="">
      <xdr:nvSpPr>
        <xdr:cNvPr id="320" name="Text Box 417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21" name="Text Box 418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22" name="Text Box 419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23" name="Text Box 420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24" name="Text Box 42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25" name="Text Box 422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26" name="Text Box 423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27" name="Text Box 424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28" name="Text Box 425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29" name="Text Box 426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30" name="Text Box 427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31" name="Text Box 428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32" name="Text Box 429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33" name="Text Box 430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34" name="Text Box 43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35" name="Text Box 432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36" name="Text Box 433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37" name="Text Box 434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38" name="Text Box 435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39" name="Text Box 436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40" name="Text Box 437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41" name="Text Box 438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42" name="Text Box 439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43" name="Text Box 440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44" name="Text Box 44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45" name="Text Box 442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46" name="Text Box 443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47" name="Text Box 444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48" name="Text Box 445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95250</xdr:colOff>
      <xdr:row>106</xdr:row>
      <xdr:rowOff>19050</xdr:rowOff>
    </xdr:to>
    <xdr:sp macro="" textlink="">
      <xdr:nvSpPr>
        <xdr:cNvPr id="349" name="Text Box 446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28577</xdr:rowOff>
    </xdr:to>
    <xdr:sp macro="" textlink="">
      <xdr:nvSpPr>
        <xdr:cNvPr id="350" name="Text Box 447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51" name="Text Box 448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52" name="Text Box 449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353" name="Text Box 450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54" name="Text Box 45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55" name="Text Box 452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356" name="Text Box 453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57" name="Text Box 454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58" name="Text Box 455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359" name="Text Box 456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360" name="Text Box 457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61" name="Text Box 458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62" name="Text Box 459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363" name="Text Box 460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64" name="Text Box 46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65" name="Text Box 462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366" name="Text Box 463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67" name="Text Box 464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68" name="Text Box 465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369" name="Text Box 466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370" name="Text Box 467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71" name="Text Box 468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72" name="Text Box 469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373" name="Text Box 470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74" name="Text Box 47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75" name="Text Box 472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376" name="Text Box 473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77" name="Text Box 474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78" name="Text Box 475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379" name="Text Box 476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80" name="Text Box 477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81" name="Text Box 478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28577</xdr:rowOff>
    </xdr:to>
    <xdr:sp macro="" textlink="">
      <xdr:nvSpPr>
        <xdr:cNvPr id="382" name="Text Box 479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83" name="Text Box 480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84" name="Text Box 48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28577</xdr:rowOff>
    </xdr:to>
    <xdr:sp macro="" textlink="">
      <xdr:nvSpPr>
        <xdr:cNvPr id="385" name="Text Box 482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86" name="Text Box 483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87" name="Text Box 484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28577</xdr:rowOff>
    </xdr:to>
    <xdr:sp macro="" textlink="">
      <xdr:nvSpPr>
        <xdr:cNvPr id="388" name="Text Box 485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28577</xdr:rowOff>
    </xdr:to>
    <xdr:sp macro="" textlink="">
      <xdr:nvSpPr>
        <xdr:cNvPr id="389" name="Text Box 486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90" name="Text Box 487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91" name="Text Box 488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28577</xdr:rowOff>
    </xdr:to>
    <xdr:sp macro="" textlink="">
      <xdr:nvSpPr>
        <xdr:cNvPr id="392" name="Text Box 489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93" name="Text Box 490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94" name="Text Box 49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28577</xdr:rowOff>
    </xdr:to>
    <xdr:sp macro="" textlink="">
      <xdr:nvSpPr>
        <xdr:cNvPr id="395" name="Text Box 492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96" name="Text Box 493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397" name="Text Box 494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28577</xdr:rowOff>
    </xdr:to>
    <xdr:sp macro="" textlink="">
      <xdr:nvSpPr>
        <xdr:cNvPr id="398" name="Text Box 495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28577</xdr:rowOff>
    </xdr:to>
    <xdr:sp macro="" textlink="">
      <xdr:nvSpPr>
        <xdr:cNvPr id="399" name="Text Box 496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00" name="Text Box 497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01" name="Text Box 498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28577</xdr:rowOff>
    </xdr:to>
    <xdr:sp macro="" textlink="">
      <xdr:nvSpPr>
        <xdr:cNvPr id="402" name="Text Box 499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03" name="Text Box 500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04" name="Text Box 50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28577</xdr:rowOff>
    </xdr:to>
    <xdr:sp macro="" textlink="">
      <xdr:nvSpPr>
        <xdr:cNvPr id="405" name="Text Box 502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06" name="Text Box 503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07" name="Text Box 504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28577</xdr:rowOff>
    </xdr:to>
    <xdr:sp macro="" textlink="">
      <xdr:nvSpPr>
        <xdr:cNvPr id="408" name="Text Box 505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09" name="Text Box 506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10" name="Text Box 507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411" name="Text Box 508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12" name="Text Box 509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13" name="Text Box 510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414" name="Text Box 51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15" name="Text Box 51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16" name="Text Box 513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417" name="Text Box 514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418" name="Text Box 515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19" name="Text Box 516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20" name="Text Box 517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421" name="Text Box 518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22" name="Text Box 519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23" name="Text Box 520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424" name="Text Box 52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25" name="Text Box 522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26" name="Text Box 523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427" name="Text Box 524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428" name="Text Box 525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29" name="Text Box 526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30" name="Text Box 527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431" name="Text Box 528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32" name="Text Box 529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33" name="Text Box 53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434" name="Text Box 53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35" name="Text Box 53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36" name="Text Box 533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437" name="Text Box 534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38" name="Text Box 535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39" name="Text Box 536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40" name="Text Box 537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41" name="Text Box 538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42" name="Text Box 539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43" name="Text Box 540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44" name="Text Box 54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45" name="Text Box 542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46" name="Text Box 543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47" name="Text Box 544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48" name="Text Box 545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49" name="Text Box 546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50" name="Text Box 547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51" name="Text Box 548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52" name="Text Box 549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53" name="Text Box 550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54" name="Text Box 55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55" name="Text Box 552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56" name="Text Box 553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57" name="Text Box 554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58" name="Text Box 555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59" name="Text Box 556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60" name="Text Box 557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61" name="Text Box 558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62" name="Text Box 559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63" name="Text Box 560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64" name="Text Box 56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65" name="Text Box 562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66" name="Text Box 563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67" name="Text Box 564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68" name="Text Box 565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69" name="Text Box 566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70" name="Text Box 567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71" name="Text Box 568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72" name="Text Box 569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73" name="Text Box 570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74" name="Text Box 57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75" name="Text Box 572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76" name="Text Box 573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77" name="Text Box 574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78" name="Text Box 575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79" name="Text Box 576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80" name="Text Box 577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81" name="Text Box 578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82" name="Text Box 579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83" name="Text Box 580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84" name="Text Box 58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85" name="Text Box 582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86" name="Text Box 583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87" name="Text Box 584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88" name="Text Box 585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89" name="Text Box 586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90" name="Text Box 587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91" name="Text Box 588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92" name="Text Box 589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93" name="Text Box 590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94" name="Text Box 59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95" name="Text Box 592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96" name="Text Box 593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97" name="Text Box 594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498" name="Text Box 595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499" name="Text Box 596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500" name="Text Box 597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01" name="Text Box 598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02" name="Text Box 599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503" name="Text Box 600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04" name="Text Box 601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05" name="Text Box 602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506" name="Text Box 603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07" name="Text Box 604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08" name="Text Box 605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509" name="Text Box 606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510" name="Text Box 607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11" name="Text Box 608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12" name="Text Box 609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513" name="Text Box 610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14" name="Text Box 61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15" name="Text Box 612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516" name="Text Box 613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17" name="Text Box 614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18" name="Text Box 615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519" name="Text Box 616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20" name="Text Box 617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21" name="Text Box 618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522" name="Text Box 619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23" name="Text Box 620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24" name="Text Box 621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525" name="Text Box 622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526" name="Text Box 623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27" name="Text Box 624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28" name="Text Box 625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529" name="Text Box 626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30" name="Text Box 627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31" name="Text Box 628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532" name="Text Box 629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33" name="Text Box 630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34" name="Text Box 63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535" name="Text Box 632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536" name="Text Box 633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37" name="Text Box 634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38" name="Text Box 635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539" name="Text Box 636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40" name="Text Box 637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41" name="Text Box 638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542" name="Text Box 639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43" name="Text Box 640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44" name="Text Box 641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28573</xdr:rowOff>
    </xdr:to>
    <xdr:sp macro="" textlink="">
      <xdr:nvSpPr>
        <xdr:cNvPr id="545" name="Text Box 642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46" name="Text Box 643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47" name="Text Box 644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548" name="Text Box 645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49" name="Text Box 646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50" name="Text Box 647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551" name="Text Box 648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52" name="Text Box 649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53" name="Text Box 650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554" name="Text Box 651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555" name="Text Box 652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56" name="Text Box 653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57" name="Text Box 654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558" name="Text Box 655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59" name="Text Box 656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60" name="Text Box 657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561" name="Text Box 658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62" name="Text Box 659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63" name="Text Box 660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564" name="Text Box 66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65" name="Text Box 662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66" name="Text Box 663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567" name="Text Box 664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68" name="Text Box 665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69" name="Text Box 666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570" name="Text Box 667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71" name="Text Box 668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72" name="Text Box 669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573" name="Text Box 670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574" name="Text Box 671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75" name="Text Box 672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76" name="Text Box 673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577" name="Text Box 674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78" name="Text Box 675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79" name="Text Box 676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580" name="Text Box 677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81" name="Text Box 678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82" name="Text Box 679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583" name="Text Box 680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84" name="Text Box 681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85" name="Text Box 682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586" name="Text Box 683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87" name="Text Box 684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88" name="Text Box 685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589" name="Text Box 686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90" name="Text Box 687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91" name="Text Box 688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592" name="Text Box 689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593" name="Text Box 690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94" name="Text Box 691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95" name="Text Box 692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596" name="Text Box 693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97" name="Text Box 694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598" name="Text Box 695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599" name="Text Box 696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00" name="Text Box 697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01" name="Text Box 698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02" name="Text Box 699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603" name="Text Box 700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04" name="Text Box 701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05" name="Text Box 702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606" name="Text Box 703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07" name="Text Box 704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08" name="Text Box 705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609" name="Text Box 706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610" name="Text Box 707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11" name="Text Box 708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12" name="Text Box 709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613" name="Text Box 710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14" name="Text Box 711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15" name="Text Box 712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616" name="Text Box 713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17" name="Text Box 714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18" name="Text Box 715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619" name="Text Box 716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620" name="Text Box 717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21" name="Text Box 718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22" name="Text Box 719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623" name="Text Box 720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24" name="Text Box 721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25" name="Text Box 722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626" name="Text Box 723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627" name="Text Box 724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28" name="Text Box 725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29" name="Text Box 726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630" name="Text Box 727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31" name="Text Box 728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32" name="Text Box 729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633" name="Text Box 730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34" name="Text Box 731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35" name="Text Box 732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636" name="Text Box 733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37" name="Text Box 734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38" name="Text Box 735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39" name="Text Box 736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40" name="Text Box 737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41" name="Text Box 738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42" name="Text Box 739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43" name="Text Box 740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44" name="Text Box 741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45" name="Text Box 742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46" name="Text Box 743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47" name="Text Box 744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48" name="Text Box 745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49" name="Text Box 746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50" name="Text Box 747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51" name="Text Box 748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52" name="Text Box 749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53" name="Text Box 750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54" name="Text Box 75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55" name="Text Box 752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656" name="Text Box 753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57" name="Text Box 754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58" name="Text Box 755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659" name="Text Box 756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60" name="Text Box 757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61" name="Text Box 758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662" name="Text Box 759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663" name="Text Box 760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64" name="Text Box 76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65" name="Text Box 762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666" name="Text Box 763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67" name="Text Box 764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68" name="Text Box 765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669" name="Text Box 766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70" name="Text Box 767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71" name="Text Box 768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672" name="Text Box 769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73" name="Text Box 770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74" name="Text Box 771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75" name="Text Box 772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76" name="Text Box 773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77" name="Text Box 774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78" name="Text Box 775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79" name="Text Box 776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80" name="Text Box 777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81" name="Text Box 778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82" name="Text Box 779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83" name="Text Box 780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84" name="Text Box 781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85" name="Text Box 782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86" name="Text Box 783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87" name="Text Box 784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88" name="Text Box 785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89" name="Text Box 786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90" name="Text Box 787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91" name="Text Box 788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92" name="Text Box 789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93" name="Text Box 790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94" name="Text Box 79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95" name="Text Box 792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96" name="Text Box 793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697" name="Text Box 794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98" name="Text Box 795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699" name="Text Box 796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700" name="Text Box 797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701" name="Text Box 798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02" name="Text Box 799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03" name="Text Box 800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704" name="Text Box 801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05" name="Text Box 802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06" name="Text Box 803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707" name="Text Box 804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08" name="Text Box 805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09" name="Text Box 806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710" name="Text Box 807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11" name="Text Box 808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12" name="Text Box 809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713" name="Text Box 810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14" name="Text Box 81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15" name="Text Box 812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716" name="Text Box 813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17" name="Text Box 814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18" name="Text Box 815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719" name="Text Box 816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720" name="Text Box 817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21" name="Text Box 818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22" name="Text Box 819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723" name="Text Box 820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24" name="Text Box 821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25" name="Text Box 822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726" name="Text Box 823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27" name="Text Box 824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28" name="Text Box 825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28574</xdr:rowOff>
    </xdr:to>
    <xdr:sp macro="" textlink="">
      <xdr:nvSpPr>
        <xdr:cNvPr id="729" name="Text Box 826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30" name="Text Box 827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31" name="Text Box 828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732" name="Text Box 829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33" name="Text Box 830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34" name="Text Box 83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735" name="Text Box 832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36" name="Text Box 833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37" name="Text Box 834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738" name="Text Box 835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739" name="Text Box 836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40" name="Text Box 837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41" name="Text Box 838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742" name="Text Box 839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43" name="Text Box 840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44" name="Text Box 841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745" name="Text Box 842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46" name="Text Box 843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47" name="Text Box 844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28575</xdr:rowOff>
    </xdr:to>
    <xdr:sp macro="" textlink="">
      <xdr:nvSpPr>
        <xdr:cNvPr id="748" name="Text Box 845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49" name="Text Box 846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50" name="Text Box 847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751" name="Text Box 848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52" name="Text Box 849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53" name="Text Box 850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754" name="Text Box 85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55" name="Text Box 852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56" name="Text Box 853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757" name="Text Box 854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758" name="Text Box 855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59" name="Text Box 856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60" name="Text Box 857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761" name="Text Box 858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62" name="Text Box 859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63" name="Text Box 860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764" name="Text Box 861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65" name="Text Box 862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66" name="Text Box 863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767" name="Text Box 864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68" name="Text Box 865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1619250" y="90982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69" name="Text Box 866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1619250" y="90982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28576</xdr:rowOff>
    </xdr:to>
    <xdr:sp macro="" textlink="">
      <xdr:nvSpPr>
        <xdr:cNvPr id="770" name="Text Box 867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1619250" y="91163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71" name="Text Box 868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72" name="Text Box 869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495300</xdr:colOff>
      <xdr:row>106</xdr:row>
      <xdr:rowOff>38100</xdr:rowOff>
    </xdr:to>
    <xdr:sp macro="" textlink="">
      <xdr:nvSpPr>
        <xdr:cNvPr id="773" name="Text Box 870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775" name="Text Box 101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776" name="Text Box 102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77" name="Text Box 103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78" name="Text Box 104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79" name="Text Box 105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80" name="Text Box 106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81" name="Text Box 107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82" name="Text Box 108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83" name="Text Box 109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84" name="Text Box 110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85" name="Text Box 111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86" name="Text Box 112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87" name="Text Box 113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88" name="Text Box 114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89" name="Text Box 115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90" name="Text Box 116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91" name="Text Box 117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92" name="Text Box 118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93" name="Text Box 119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94" name="Text Box 120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95" name="Text Box 121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96" name="Text Box 122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97" name="Text Box 123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98" name="Text Box 124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799" name="Text Box 125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00" name="Text Box 126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01" name="Text Box 127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02" name="Text Box 128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03" name="Text Box 129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162204"/>
    <xdr:sp macro="" textlink="">
      <xdr:nvSpPr>
        <xdr:cNvPr id="804" name="Text Box 130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805" name="Text Box 131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06" name="Text Box 132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07" name="Text Box 133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808" name="Text Box 134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09" name="Text Box 135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10" name="Text Box 136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811" name="Text Box 137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12" name="Text Box 138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13" name="Text Box 139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814" name="Text Box 140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15" name="Text Box 141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16" name="Text Box 142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817" name="Text Box 143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18" name="Text Box 144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19" name="Text Box 145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820" name="Text Box 146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821" name="Text Box 147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22" name="Text Box 148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23" name="Text Box 149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824" name="Text Box 150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25" name="Text Box 151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26" name="Text Box 152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827" name="Text Box 153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28" name="Text Box 154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29" name="Text Box 155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830" name="Text Box 156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31" name="Text Box 157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32" name="Text Box 158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833" name="Text Box 159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34" name="Text Box 160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35" name="Text Box 161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836" name="Text Box 162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837" name="Text Box 163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38" name="Text Box 164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39" name="Text Box 165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840" name="Text Box 166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41" name="Text Box 167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42" name="Text Box 168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843" name="Text Box 169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44" name="Text Box 170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45" name="Text Box 171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846" name="Text Box 172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47" name="Text Box 173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48" name="Text Box 174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849" name="Text Box 175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50" name="Text Box 176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51" name="Text Box 177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852" name="Text Box 178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53" name="Text Box 179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54" name="Text Box 180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55" name="Text Box 181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56" name="Text Box 182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57" name="Text Box 183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58" name="Text Box 184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59" name="Text Box 185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60" name="Text Box 186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61" name="Text Box 187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62" name="Text Box 188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63" name="Text Box 189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64" name="Text Box 190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65" name="Text Box 191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66" name="Text Box 192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67" name="Text Box 193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68" name="Text Box 194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69" name="Text Box 195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70" name="Text Box 196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71" name="Text Box 197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72" name="Text Box 198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73" name="Text Box 199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74" name="Text Box 200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75" name="Text Box 201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76" name="Text Box 202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77" name="Text Box 203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78" name="Text Box 204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79" name="Text Box 205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80" name="Text Box 206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881" name="Text Box 207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882" name="Text Box 208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883" name="Text Box 209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84" name="Text Box 210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85" name="Text Box 211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886" name="Text Box 212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87" name="Text Box 213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88" name="Text Box 214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889" name="Text Box 215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90" name="Text Box 216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91" name="Text Box 217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892" name="Text Box 218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93" name="Text Box 219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94" name="Text Box 220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895" name="Text Box 221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96" name="Text Box 222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97" name="Text Box 223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898" name="Text Box 224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899" name="Text Box 225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00" name="Text Box 226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901" name="Text Box 227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902" name="Text Box 228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03" name="Text Box 229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04" name="Text Box 230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905" name="Text Box 231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06" name="Text Box 232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07" name="Text Box 233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908" name="Text Box 234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09" name="Text Box 235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10" name="Text Box 236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911" name="Text Box 237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912" name="Text Box 238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13" name="Text Box 239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14" name="Text Box 240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915" name="Text Box 241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16" name="Text Box 242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17" name="Text Box 243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918" name="Text Box 244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19" name="Text Box 245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20" name="Text Box 246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921" name="Text Box 247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922" name="Text Box 248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23" name="Text Box 249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24" name="Text Box 250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925" name="Text Box 251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26" name="Text Box 252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27" name="Text Box 253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928" name="Text Box 254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29" name="Text Box 255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30" name="Text Box 256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931" name="Text Box 257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932" name="Text Box 258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33" name="Text Box 259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34" name="Text Box 260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935" name="Text Box 261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36" name="Text Box 262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37" name="Text Box 263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938" name="Text Box 264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39" name="Text Box 265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40" name="Text Box 266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941" name="Text Box 267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942" name="Text Box 268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43" name="Text Box 269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44" name="Text Box 270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945" name="Text Box 27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46" name="Text Box 272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47" name="Text Box 273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948" name="Text Box 274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49" name="Text Box 275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50" name="Text Box 276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951" name="Text Box 277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952" name="Text Box 278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53" name="Text Box 279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54" name="Text Box 280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955" name="Text Box 281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56" name="Text Box 282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57" name="Text Box 283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958" name="Text Box 284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59" name="Text Box 285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60" name="Text Box 286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961" name="Text Box 287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62" name="Text Box 288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63" name="Text Box 289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964" name="Text Box 290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65" name="Text Box 291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66" name="Text Box 292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967" name="Text Box 293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68" name="Text Box 294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69" name="Text Box 295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970" name="Text Box 296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971" name="Text Box 297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72" name="Text Box 298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73" name="Text Box 299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974" name="Text Box 300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75" name="Text Box 301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76" name="Text Box 302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977" name="Text Box 303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78" name="Text Box 304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79" name="Text Box 305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980" name="Text Box 306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81" name="Text Box 307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982" name="Text Box 308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83" name="Text Box 309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84" name="Text Box 310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85" name="Text Box 31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86" name="Text Box 312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87" name="Text Box 313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88" name="Text Box 314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89" name="Text Box 315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90" name="Text Box 316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91" name="Text Box 317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92" name="Text Box 318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93" name="Text Box 319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94" name="Text Box 320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95" name="Text Box 321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96" name="Text Box 322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97" name="Text Box 323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98" name="Text Box 324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999" name="Text Box 325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00" name="Text Box 326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01" name="Text Box 327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02" name="Text Box 328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03" name="Text Box 329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04" name="Text Box 330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05" name="Text Box 331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06" name="Text Box 332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07" name="Text Box 333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08" name="Text Box 334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09" name="Text Box 335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010" name="Text Box 336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011" name="Text Box 337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12" name="Text Box 338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13" name="Text Box 339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014" name="Text Box 340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15" name="Text Box 341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16" name="Text Box 342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017" name="Text Box 343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18" name="Text Box 344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19" name="Text Box 345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20" name="Text Box 346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21" name="Text Box 347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22" name="Text Box 348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23" name="Text Box 349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24" name="Text Box 350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25" name="Text Box 35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26" name="Text Box 35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27" name="Text Box 35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28" name="Text Box 35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29" name="Text Box 35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30" name="Text Box 35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31" name="Text Box 35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32" name="Text Box 358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33" name="Text Box 35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34" name="Text Box 36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35" name="Text Box 36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36" name="Text Box 36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37" name="Text Box 36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38" name="Text Box 364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39" name="Text Box 36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40" name="Text Box 36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41" name="Text Box 367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42" name="Text Box 36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43" name="Text Box 369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44" name="Text Box 370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45" name="Text Box 371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46" name="Text Box 372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047" name="Text Box 373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048" name="Text Box 374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49" name="Text Box 375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50" name="Text Box 376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051" name="Text Box 377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52" name="Text Box 378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53" name="Text Box 379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054" name="Text Box 380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55" name="Text Box 38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56" name="Text Box 382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57" name="Text Box 383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58" name="Text Box 384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59" name="Text Box 385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60" name="Text Box 386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61" name="Text Box 387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62" name="Text Box 388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63" name="Text Box 389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64" name="Text Box 390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65" name="Text Box 39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66" name="Text Box 392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67" name="Text Box 393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68" name="Text Box 394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69" name="Text Box 395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70" name="Text Box 396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71" name="Text Box 397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72" name="Text Box 398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73" name="Text Box 399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74" name="Text Box 400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75" name="Text Box 401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76" name="Text Box 402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77" name="Text Box 403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78" name="Text Box 404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79" name="Text Box 405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80" name="Text Box 406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81" name="Text Box 407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82" name="Text Box 408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83" name="Text Box 409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084" name="Text Box 410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7"/>
    <xdr:sp macro="" textlink="">
      <xdr:nvSpPr>
        <xdr:cNvPr id="1085" name="Text Box 41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86" name="Text Box 412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87" name="Text Box 413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7"/>
    <xdr:sp macro="" textlink="">
      <xdr:nvSpPr>
        <xdr:cNvPr id="1088" name="Text Box 414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89" name="Text Box 415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90" name="Text Box 416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7"/>
    <xdr:sp macro="" textlink="">
      <xdr:nvSpPr>
        <xdr:cNvPr id="1091" name="Text Box 417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92" name="Text Box 418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093" name="Text Box 419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94" name="Text Box 420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95" name="Text Box 421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96" name="Text Box 422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97" name="Text Box 423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98" name="Text Box 424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099" name="Text Box 425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00" name="Text Box 426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01" name="Text Box 42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02" name="Text Box 428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03" name="Text Box 429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04" name="Text Box 430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05" name="Text Box 43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06" name="Text Box 432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07" name="Text Box 433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08" name="Text Box 434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09" name="Text Box 435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10" name="Text Box 436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11" name="Text Box 437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12" name="Text Box 438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13" name="Text Box 439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14" name="Text Box 440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15" name="Text Box 44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16" name="Text Box 442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17" name="Text Box 443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18" name="Text Box 444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19" name="Text Box 445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95250" cy="19050"/>
    <xdr:sp macro="" textlink="">
      <xdr:nvSpPr>
        <xdr:cNvPr id="1120" name="Text Box 446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7"/>
    <xdr:sp macro="" textlink="">
      <xdr:nvSpPr>
        <xdr:cNvPr id="1121" name="Text Box 447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22" name="Text Box 448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23" name="Text Box 449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24" name="Text Box 450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25" name="Text Box 45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26" name="Text Box 452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27" name="Text Box 453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28" name="Text Box 454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29" name="Text Box 455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30" name="Text Box 456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31" name="Text Box 457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32" name="Text Box 458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33" name="Text Box 459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34" name="Text Box 460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35" name="Text Box 461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36" name="Text Box 462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37" name="Text Box 463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38" name="Text Box 464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39" name="Text Box 465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40" name="Text Box 466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41" name="Text Box 467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42" name="Text Box 468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43" name="Text Box 469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44" name="Text Box 470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45" name="Text Box 471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46" name="Text Box 472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47" name="Text Box 473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48" name="Text Box 474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49" name="Text Box 475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50" name="Text Box 476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51" name="Text Box 477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52" name="Text Box 478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7"/>
    <xdr:sp macro="" textlink="">
      <xdr:nvSpPr>
        <xdr:cNvPr id="1153" name="Text Box 479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54" name="Text Box 480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55" name="Text Box 481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7"/>
    <xdr:sp macro="" textlink="">
      <xdr:nvSpPr>
        <xdr:cNvPr id="1156" name="Text Box 482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57" name="Text Box 483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58" name="Text Box 484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7"/>
    <xdr:sp macro="" textlink="">
      <xdr:nvSpPr>
        <xdr:cNvPr id="1159" name="Text Box 485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7"/>
    <xdr:sp macro="" textlink="">
      <xdr:nvSpPr>
        <xdr:cNvPr id="1160" name="Text Box 486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61" name="Text Box 487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62" name="Text Box 488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7"/>
    <xdr:sp macro="" textlink="">
      <xdr:nvSpPr>
        <xdr:cNvPr id="1163" name="Text Box 489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64" name="Text Box 490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65" name="Text Box 491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7"/>
    <xdr:sp macro="" textlink="">
      <xdr:nvSpPr>
        <xdr:cNvPr id="1166" name="Text Box 492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67" name="Text Box 493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68" name="Text Box 494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7"/>
    <xdr:sp macro="" textlink="">
      <xdr:nvSpPr>
        <xdr:cNvPr id="1169" name="Text Box 495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7"/>
    <xdr:sp macro="" textlink="">
      <xdr:nvSpPr>
        <xdr:cNvPr id="1170" name="Text Box 496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71" name="Text Box 497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72" name="Text Box 498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7"/>
    <xdr:sp macro="" textlink="">
      <xdr:nvSpPr>
        <xdr:cNvPr id="1173" name="Text Box 499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74" name="Text Box 500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75" name="Text Box 50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7"/>
    <xdr:sp macro="" textlink="">
      <xdr:nvSpPr>
        <xdr:cNvPr id="1176" name="Text Box 502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77" name="Text Box 503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78" name="Text Box 504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7"/>
    <xdr:sp macro="" textlink="">
      <xdr:nvSpPr>
        <xdr:cNvPr id="1179" name="Text Box 505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80" name="Text Box 506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81" name="Text Box 507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82" name="Text Box 508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83" name="Text Box 509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84" name="Text Box 510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85" name="Text Box 51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86" name="Text Box 512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87" name="Text Box 513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88" name="Text Box 514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89" name="Text Box 515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90" name="Text Box 516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91" name="Text Box 517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92" name="Text Box 518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93" name="Text Box 519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94" name="Text Box 520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95" name="Text Box 521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96" name="Text Box 522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197" name="Text Box 523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98" name="Text Box 524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199" name="Text Box 525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00" name="Text Box 526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01" name="Text Box 527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202" name="Text Box 528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03" name="Text Box 529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04" name="Text Box 530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205" name="Text Box 531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06" name="Text Box 532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07" name="Text Box 533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208" name="Text Box 534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09" name="Text Box 535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10" name="Text Box 536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11" name="Text Box 537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12" name="Text Box 538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13" name="Text Box 539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14" name="Text Box 540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15" name="Text Box 54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16" name="Text Box 542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17" name="Text Box 543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18" name="Text Box 544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19" name="Text Box 545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20" name="Text Box 546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21" name="Text Box 547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22" name="Text Box 548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23" name="Text Box 549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24" name="Text Box 550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25" name="Text Box 551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26" name="Text Box 552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27" name="Text Box 553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28" name="Text Box 554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29" name="Text Box 555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30" name="Text Box 556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31" name="Text Box 557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32" name="Text Box 558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33" name="Text Box 559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34" name="Text Box 560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35" name="Text Box 561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36" name="Text Box 562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37" name="Text Box 563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38" name="Text Box 564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39" name="Text Box 565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40" name="Text Box 566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41" name="Text Box 567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42" name="Text Box 568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43" name="Text Box 569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44" name="Text Box 570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45" name="Text Box 571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46" name="Text Box 572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47" name="Text Box 573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48" name="Text Box 574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49" name="Text Box 575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50" name="Text Box 576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51" name="Text Box 577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52" name="Text Box 578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53" name="Text Box 579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54" name="Text Box 580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55" name="Text Box 581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56" name="Text Box 582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57" name="Text Box 583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58" name="Text Box 584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59" name="Text Box 585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60" name="Text Box 586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61" name="Text Box 587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62" name="Text Box 588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63" name="Text Box 589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64" name="Text Box 590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65" name="Text Box 59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66" name="Text Box 592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67" name="Text Box 593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68" name="Text Box 594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69" name="Text Box 595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70" name="Text Box 596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71" name="Text Box 597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72" name="Text Box 598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73" name="Text Box 599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74" name="Text Box 600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75" name="Text Box 60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76" name="Text Box 602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77" name="Text Box 603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78" name="Text Box 604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79" name="Text Box 605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280" name="Text Box 606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281" name="Text Box 607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82" name="Text Box 608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83" name="Text Box 609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284" name="Text Box 610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85" name="Text Box 611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86" name="Text Box 612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287" name="Text Box 613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88" name="Text Box 614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89" name="Text Box 615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290" name="Text Box 616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91" name="Text Box 617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92" name="Text Box 618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293" name="Text Box 619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94" name="Text Box 620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95" name="Text Box 621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296" name="Text Box 622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297" name="Text Box 623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98" name="Text Box 624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299" name="Text Box 625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300" name="Text Box 626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01" name="Text Box 627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02" name="Text Box 628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303" name="Text Box 629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04" name="Text Box 630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05" name="Text Box 63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306" name="Text Box 632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307" name="Text Box 633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08" name="Text Box 634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09" name="Text Box 635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310" name="Text Box 636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11" name="Text Box 637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12" name="Text Box 638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313" name="Text Box 639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14" name="Text Box 640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15" name="Text Box 641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3"/>
    <xdr:sp macro="" textlink="">
      <xdr:nvSpPr>
        <xdr:cNvPr id="1316" name="Text Box 642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17" name="Text Box 643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18" name="Text Box 644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319" name="Text Box 645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20" name="Text Box 646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21" name="Text Box 647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322" name="Text Box 648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23" name="Text Box 649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24" name="Text Box 650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325" name="Text Box 65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326" name="Text Box 652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27" name="Text Box 653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28" name="Text Box 654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329" name="Text Box 655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30" name="Text Box 656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31" name="Text Box 657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332" name="Text Box 658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33" name="Text Box 659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34" name="Text Box 660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335" name="Text Box 661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36" name="Text Box 662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37" name="Text Box 663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338" name="Text Box 664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39" name="Text Box 665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40" name="Text Box 666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341" name="Text Box 667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42" name="Text Box 668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43" name="Text Box 669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344" name="Text Box 670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345" name="Text Box 671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46" name="Text Box 672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47" name="Text Box 673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348" name="Text Box 674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49" name="Text Box 675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50" name="Text Box 676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351" name="Text Box 677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52" name="Text Box 678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53" name="Text Box 679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354" name="Text Box 680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55" name="Text Box 681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56" name="Text Box 682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357" name="Text Box 683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58" name="Text Box 684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59" name="Text Box 685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360" name="Text Box 686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61" name="Text Box 687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62" name="Text Box 688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363" name="Text Box 689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364" name="Text Box 690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65" name="Text Box 691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66" name="Text Box 692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367" name="Text Box 693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68" name="Text Box 694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69" name="Text Box 695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370" name="Text Box 696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71" name="Text Box 697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72" name="Text Box 698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373" name="Text Box 699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374" name="Text Box 700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75" name="Text Box 701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76" name="Text Box 702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377" name="Text Box 703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78" name="Text Box 704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79" name="Text Box 705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380" name="Text Box 706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381" name="Text Box 707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82" name="Text Box 708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83" name="Text Box 709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384" name="Text Box 710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85" name="Text Box 711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86" name="Text Box 712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387" name="Text Box 713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88" name="Text Box 714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89" name="Text Box 715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390" name="Text Box 716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391" name="Text Box 717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92" name="Text Box 718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93" name="Text Box 719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394" name="Text Box 720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95" name="Text Box 721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96" name="Text Box 722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397" name="Text Box 723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398" name="Text Box 724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399" name="Text Box 725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00" name="Text Box 726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401" name="Text Box 727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02" name="Text Box 728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03" name="Text Box 729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404" name="Text Box 730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05" name="Text Box 73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06" name="Text Box 732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407" name="Text Box 733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08" name="Text Box 734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09" name="Text Box 735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10" name="Text Box 736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11" name="Text Box 737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12" name="Text Box 738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13" name="Text Box 739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14" name="Text Box 740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15" name="Text Box 74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16" name="Text Box 742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17" name="Text Box 743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18" name="Text Box 744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19" name="Text Box 745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20" name="Text Box 746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21" name="Text Box 747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22" name="Text Box 748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23" name="Text Box 749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24" name="Text Box 750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25" name="Text Box 75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26" name="Text Box 752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427" name="Text Box 753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28" name="Text Box 754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29" name="Text Box 755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430" name="Text Box 756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31" name="Text Box 757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32" name="Text Box 758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433" name="Text Box 759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434" name="Text Box 760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35" name="Text Box 76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36" name="Text Box 762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437" name="Text Box 763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38" name="Text Box 764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39" name="Text Box 765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440" name="Text Box 766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41" name="Text Box 767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42" name="Text Box 768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443" name="Text Box 769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44" name="Text Box 770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45" name="Text Box 77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46" name="Text Box 772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47" name="Text Box 773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48" name="Text Box 774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49" name="Text Box 775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50" name="Text Box 776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51" name="Text Box 777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52" name="Text Box 778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53" name="Text Box 779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54" name="Text Box 780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55" name="Text Box 781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56" name="Text Box 782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57" name="Text Box 783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58" name="Text Box 784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59" name="Text Box 785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60" name="Text Box 786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61" name="Text Box 787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62" name="Text Box 788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63" name="Text Box 789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64" name="Text Box 790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65" name="Text Box 79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66" name="Text Box 792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67" name="Text Box 793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68" name="Text Box 794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69" name="Text Box 795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70" name="Text Box 796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71" name="Text Box 797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72" name="Text Box 798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73" name="Text Box 799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74" name="Text Box 800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75" name="Text Box 80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76" name="Text Box 802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77" name="Text Box 803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78" name="Text Box 804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79" name="Text Box 805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80" name="Text Box 806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481" name="Text Box 807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82" name="Text Box 808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83" name="Text Box 809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484" name="Text Box 810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85" name="Text Box 81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86" name="Text Box 812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487" name="Text Box 813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88" name="Text Box 814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89" name="Text Box 815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490" name="Text Box 816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491" name="Text Box 817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92" name="Text Box 818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93" name="Text Box 819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494" name="Text Box 820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95" name="Text Box 82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96" name="Text Box 822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497" name="Text Box 823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98" name="Text Box 824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499" name="Text Box 825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4"/>
    <xdr:sp macro="" textlink="">
      <xdr:nvSpPr>
        <xdr:cNvPr id="1500" name="Text Box 826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01" name="Text Box 827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02" name="Text Box 828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503" name="Text Box 829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04" name="Text Box 830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05" name="Text Box 83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506" name="Text Box 832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07" name="Text Box 833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08" name="Text Box 834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509" name="Text Box 835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510" name="Text Box 836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11" name="Text Box 837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12" name="Text Box 838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513" name="Text Box 839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14" name="Text Box 840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15" name="Text Box 84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516" name="Text Box 842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17" name="Text Box 843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18" name="Text Box 844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5"/>
    <xdr:sp macro="" textlink="">
      <xdr:nvSpPr>
        <xdr:cNvPr id="1519" name="Text Box 845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20" name="Text Box 846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21" name="Text Box 847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522" name="Text Box 848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23" name="Text Box 849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24" name="Text Box 850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525" name="Text Box 85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26" name="Text Box 852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27" name="Text Box 853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528" name="Text Box 854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529" name="Text Box 855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30" name="Text Box 856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31" name="Text Box 857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532" name="Text Box 858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33" name="Text Box 859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34" name="Text Box 860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535" name="Text Box 861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36" name="Text Box 862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37" name="Text Box 863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538" name="Text Box 864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39" name="Text Box 865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40" name="Text Box 866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28576"/>
    <xdr:sp macro="" textlink="">
      <xdr:nvSpPr>
        <xdr:cNvPr id="1541" name="Text Box 867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42" name="Text Box 868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43" name="Text Box 869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107</xdr:row>
      <xdr:rowOff>0</xdr:rowOff>
    </xdr:from>
    <xdr:ext cx="0" cy="38100"/>
    <xdr:sp macro="" textlink="">
      <xdr:nvSpPr>
        <xdr:cNvPr id="1544" name="Text Box 870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showGridLines="0" view="pageBreakPreview" zoomScaleNormal="100" zoomScaleSheetLayoutView="100" zoomScalePageLayoutView="70" workbookViewId="0">
      <selection activeCell="C19" sqref="C19:D19"/>
    </sheetView>
  </sheetViews>
  <sheetFormatPr defaultColWidth="10.7109375" defaultRowHeight="15" customHeight="1" x14ac:dyDescent="0.2"/>
  <cols>
    <col min="1" max="1" width="20.7109375" style="1" customWidth="1"/>
    <col min="2" max="2" width="82.140625" style="1" customWidth="1"/>
    <col min="3" max="3" width="10.7109375" style="1" customWidth="1"/>
    <col min="4" max="4" width="40.7109375" style="1" customWidth="1"/>
    <col min="5" max="16384" width="10.7109375" style="1"/>
  </cols>
  <sheetData>
    <row r="1" spans="1:4" ht="15" customHeight="1" x14ac:dyDescent="0.2">
      <c r="A1" s="277" t="s">
        <v>27</v>
      </c>
      <c r="B1" s="277"/>
      <c r="C1" s="277"/>
      <c r="D1" s="277"/>
    </row>
    <row r="2" spans="1:4" ht="15" customHeight="1" x14ac:dyDescent="0.2">
      <c r="A2" s="278" t="s">
        <v>71</v>
      </c>
      <c r="B2" s="278"/>
      <c r="C2" s="78"/>
      <c r="D2" s="97"/>
    </row>
    <row r="3" spans="1:4" ht="15" customHeight="1" x14ac:dyDescent="0.2">
      <c r="A3" s="278" t="s">
        <v>70</v>
      </c>
      <c r="B3" s="278"/>
      <c r="D3" s="206" t="s">
        <v>257</v>
      </c>
    </row>
    <row r="4" spans="1:4" s="2" customFormat="1" ht="15" customHeight="1" x14ac:dyDescent="0.2">
      <c r="A4" s="279" t="s">
        <v>77</v>
      </c>
      <c r="B4" s="98" t="s">
        <v>135</v>
      </c>
      <c r="C4" s="78"/>
      <c r="D4" s="78"/>
    </row>
    <row r="5" spans="1:4" s="96" customFormat="1" ht="15" customHeight="1" x14ac:dyDescent="0.2">
      <c r="A5" s="280"/>
      <c r="B5" s="99" t="s">
        <v>78</v>
      </c>
      <c r="C5" s="79"/>
      <c r="D5" s="79"/>
    </row>
    <row r="6" spans="1:4" ht="15" customHeight="1" x14ac:dyDescent="0.2">
      <c r="A6" s="285" t="s">
        <v>2</v>
      </c>
      <c r="B6" s="285" t="s">
        <v>16</v>
      </c>
      <c r="C6" s="289" t="s">
        <v>48</v>
      </c>
      <c r="D6" s="287" t="s">
        <v>36</v>
      </c>
    </row>
    <row r="7" spans="1:4" ht="15" customHeight="1" x14ac:dyDescent="0.2">
      <c r="A7" s="286"/>
      <c r="B7" s="286"/>
      <c r="C7" s="285"/>
      <c r="D7" s="288"/>
    </row>
    <row r="8" spans="1:4" ht="15" customHeight="1" x14ac:dyDescent="0.2">
      <c r="A8" s="273" t="s">
        <v>34</v>
      </c>
      <c r="B8" s="274" t="str">
        <f>'Planilha Orçamentária'!D8</f>
        <v>SERVIÇOS PRELIMINARES / CANTEIRO DE OBRAS</v>
      </c>
      <c r="C8" s="275">
        <f>D8/$C$18</f>
        <v>9.8525554830032891E-3</v>
      </c>
      <c r="D8" s="272">
        <f>'Planilha Orçamentária'!H11</f>
        <v>11140.23</v>
      </c>
    </row>
    <row r="9" spans="1:4" ht="15" customHeight="1" x14ac:dyDescent="0.2">
      <c r="A9" s="273"/>
      <c r="B9" s="274"/>
      <c r="C9" s="276"/>
      <c r="D9" s="272"/>
    </row>
    <row r="10" spans="1:4" ht="15" customHeight="1" x14ac:dyDescent="0.2">
      <c r="A10" s="273" t="s">
        <v>33</v>
      </c>
      <c r="B10" s="274" t="str">
        <f>'Planilha Orçamentária'!D13</f>
        <v>ELEVAÇÃO DE POÇO DE VISITA</v>
      </c>
      <c r="C10" s="275">
        <f t="shared" ref="C10" si="0">D10/$C$18</f>
        <v>6.9848842543644872E-3</v>
      </c>
      <c r="D10" s="272">
        <f>'Planilha Orçamentária'!H17</f>
        <v>7897.77</v>
      </c>
    </row>
    <row r="11" spans="1:4" ht="15" customHeight="1" x14ac:dyDescent="0.2">
      <c r="A11" s="273"/>
      <c r="B11" s="274"/>
      <c r="C11" s="276"/>
      <c r="D11" s="272"/>
    </row>
    <row r="12" spans="1:4" ht="15" customHeight="1" x14ac:dyDescent="0.2">
      <c r="A12" s="273" t="s">
        <v>32</v>
      </c>
      <c r="B12" s="274" t="str">
        <f>'Planilha Orçamentária'!D19</f>
        <v>RECAPEAMENTO ASFÁLTICO</v>
      </c>
      <c r="C12" s="275">
        <f t="shared" ref="C12" si="1">D12/$C$18</f>
        <v>0.84717267609878721</v>
      </c>
      <c r="D12" s="272">
        <f>'Planilha Orçamentária'!H32</f>
        <v>957893.46000000008</v>
      </c>
    </row>
    <row r="13" spans="1:4" ht="15" customHeight="1" x14ac:dyDescent="0.2">
      <c r="A13" s="273"/>
      <c r="B13" s="274"/>
      <c r="C13" s="276"/>
      <c r="D13" s="272"/>
    </row>
    <row r="14" spans="1:4" ht="15" customHeight="1" x14ac:dyDescent="0.2">
      <c r="A14" s="273" t="s">
        <v>31</v>
      </c>
      <c r="B14" s="274" t="str">
        <f>'Planilha Orçamentária'!D34</f>
        <v>PAVIMENTAÇÃO ASFÁLTICA - RAMO 2000; 6000 E 7000</v>
      </c>
      <c r="C14" s="275">
        <f t="shared" ref="C14" si="2">D14/$C$18</f>
        <v>0.11702913873807129</v>
      </c>
      <c r="D14" s="272">
        <f>'Planilha Orçamentária'!H47</f>
        <v>132324.20000000001</v>
      </c>
    </row>
    <row r="15" spans="1:4" ht="15" customHeight="1" x14ac:dyDescent="0.2">
      <c r="A15" s="273"/>
      <c r="B15" s="274"/>
      <c r="C15" s="276"/>
      <c r="D15" s="272"/>
    </row>
    <row r="16" spans="1:4" ht="15" customHeight="1" x14ac:dyDescent="0.2">
      <c r="A16" s="273" t="s">
        <v>30</v>
      </c>
      <c r="B16" s="274" t="str">
        <f>'Planilha Orçamentária'!D49</f>
        <v>DRENAGEM</v>
      </c>
      <c r="C16" s="275">
        <f t="shared" ref="C16" si="3">D16/$C$18</f>
        <v>1.8960745425773595E-2</v>
      </c>
      <c r="D16" s="272">
        <f>'Planilha Orçamentária'!H62</f>
        <v>21438.81</v>
      </c>
    </row>
    <row r="17" spans="1:4" ht="15" customHeight="1" x14ac:dyDescent="0.2">
      <c r="A17" s="273"/>
      <c r="B17" s="274"/>
      <c r="C17" s="276"/>
      <c r="D17" s="272"/>
    </row>
    <row r="18" spans="1:4" ht="20.100000000000001" customHeight="1" x14ac:dyDescent="0.2">
      <c r="A18" s="284" t="s">
        <v>25</v>
      </c>
      <c r="B18" s="59" t="s">
        <v>35</v>
      </c>
      <c r="C18" s="281">
        <f>SUM(D8:D17)</f>
        <v>1130694.4700000002</v>
      </c>
      <c r="D18" s="281"/>
    </row>
    <row r="19" spans="1:4" ht="20.100000000000001" customHeight="1" x14ac:dyDescent="0.2">
      <c r="A19" s="284"/>
      <c r="B19" s="59" t="s">
        <v>28</v>
      </c>
      <c r="C19" s="282">
        <v>27375.52</v>
      </c>
      <c r="D19" s="282"/>
    </row>
    <row r="20" spans="1:4" ht="20.100000000000001" customHeight="1" x14ac:dyDescent="0.2">
      <c r="A20" s="284"/>
      <c r="B20" s="59" t="s">
        <v>29</v>
      </c>
      <c r="C20" s="283">
        <f>C18/C19</f>
        <v>41.303123009170243</v>
      </c>
      <c r="D20" s="283"/>
    </row>
    <row r="21" spans="1:4" ht="15" customHeight="1" x14ac:dyDescent="0.2">
      <c r="A21" s="60"/>
      <c r="B21" s="60"/>
      <c r="C21" s="60"/>
      <c r="D21" s="60"/>
    </row>
    <row r="22" spans="1:4" ht="15" customHeight="1" x14ac:dyDescent="0.2">
      <c r="A22" s="60"/>
      <c r="B22" s="60"/>
      <c r="C22" s="60"/>
      <c r="D22" s="60"/>
    </row>
    <row r="23" spans="1:4" ht="15" customHeight="1" x14ac:dyDescent="0.2">
      <c r="A23" s="60"/>
      <c r="B23" s="60"/>
      <c r="C23" s="60"/>
      <c r="D23" s="60"/>
    </row>
    <row r="24" spans="1:4" ht="15" customHeight="1" x14ac:dyDescent="0.2">
      <c r="A24" s="60"/>
      <c r="B24" s="54" t="s">
        <v>133</v>
      </c>
      <c r="C24" s="60"/>
      <c r="D24" s="60"/>
    </row>
    <row r="25" spans="1:4" ht="15" customHeight="1" x14ac:dyDescent="0.2">
      <c r="A25" s="60"/>
      <c r="B25" s="54" t="s">
        <v>136</v>
      </c>
      <c r="C25" s="60"/>
      <c r="D25" s="60"/>
    </row>
    <row r="26" spans="1:4" ht="15" customHeight="1" x14ac:dyDescent="0.2">
      <c r="A26" s="60"/>
      <c r="B26" s="236"/>
      <c r="C26" s="60"/>
      <c r="D26" s="60"/>
    </row>
    <row r="27" spans="1:4" ht="15" customHeight="1" x14ac:dyDescent="0.2">
      <c r="A27" s="60"/>
      <c r="B27" s="236"/>
      <c r="C27" s="60"/>
      <c r="D27" s="60"/>
    </row>
    <row r="28" spans="1:4" ht="15" customHeight="1" x14ac:dyDescent="0.2">
      <c r="A28" s="236"/>
      <c r="B28" s="54" t="s">
        <v>134</v>
      </c>
      <c r="C28" s="236"/>
      <c r="D28" s="236"/>
    </row>
    <row r="29" spans="1:4" ht="15" customHeight="1" x14ac:dyDescent="0.2">
      <c r="A29" s="236"/>
      <c r="B29" s="60" t="s">
        <v>67</v>
      </c>
      <c r="C29" s="236"/>
      <c r="D29" s="236"/>
    </row>
    <row r="30" spans="1:4" ht="15" customHeight="1" x14ac:dyDescent="0.2">
      <c r="A30" s="236"/>
      <c r="B30" s="236"/>
      <c r="C30" s="236"/>
      <c r="D30" s="236"/>
    </row>
    <row r="31" spans="1:4" ht="15" customHeight="1" x14ac:dyDescent="0.2">
      <c r="A31" s="236"/>
      <c r="B31" s="236"/>
      <c r="C31" s="236"/>
      <c r="D31" s="236"/>
    </row>
  </sheetData>
  <mergeCells count="32">
    <mergeCell ref="C18:D18"/>
    <mergeCell ref="C19:D19"/>
    <mergeCell ref="C20:D20"/>
    <mergeCell ref="A18:A20"/>
    <mergeCell ref="A6:A7"/>
    <mergeCell ref="B6:B7"/>
    <mergeCell ref="D6:D7"/>
    <mergeCell ref="C6:C7"/>
    <mergeCell ref="C8:C9"/>
    <mergeCell ref="C10:C11"/>
    <mergeCell ref="C12:C13"/>
    <mergeCell ref="C14:C15"/>
    <mergeCell ref="D8:D9"/>
    <mergeCell ref="D10:D11"/>
    <mergeCell ref="D12:D13"/>
    <mergeCell ref="D14:D15"/>
    <mergeCell ref="D16:D17"/>
    <mergeCell ref="A16:A17"/>
    <mergeCell ref="B16:B17"/>
    <mergeCell ref="C16:C17"/>
    <mergeCell ref="A1:D1"/>
    <mergeCell ref="A3:B3"/>
    <mergeCell ref="A2:B2"/>
    <mergeCell ref="B14:B15"/>
    <mergeCell ref="A8:A9"/>
    <mergeCell ref="B8:B9"/>
    <mergeCell ref="A10:A11"/>
    <mergeCell ref="B10:B11"/>
    <mergeCell ref="A12:A13"/>
    <mergeCell ref="B12:B13"/>
    <mergeCell ref="A14:A15"/>
    <mergeCell ref="A4:A5"/>
  </mergeCells>
  <printOptions horizontalCentered="1" gridLines="1"/>
  <pageMargins left="0.59055118110236227" right="0.59055118110236227" top="0.98425196850393704" bottom="0.59055118110236227" header="0" footer="0"/>
  <pageSetup paperSize="9" scale="8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0"/>
  <sheetViews>
    <sheetView view="pageBreakPreview" zoomScaleNormal="85" zoomScaleSheetLayoutView="100" workbookViewId="0">
      <selection activeCell="G20" sqref="G20"/>
    </sheetView>
  </sheetViews>
  <sheetFormatPr defaultColWidth="10.7109375" defaultRowHeight="15" customHeight="1" x14ac:dyDescent="0.2"/>
  <cols>
    <col min="1" max="1" width="8.7109375" style="6" customWidth="1"/>
    <col min="2" max="2" width="9.7109375" style="20" bestFit="1" customWidth="1"/>
    <col min="3" max="3" width="10.140625" style="6" customWidth="1"/>
    <col min="4" max="4" width="70.7109375" style="12" customWidth="1"/>
    <col min="5" max="5" width="8.140625" style="6" bestFit="1" customWidth="1"/>
    <col min="6" max="6" width="17.140625" style="6" bestFit="1" customWidth="1"/>
    <col min="7" max="7" width="17.140625" style="73" bestFit="1" customWidth="1"/>
    <col min="8" max="8" width="18.5703125" style="13" customWidth="1"/>
    <col min="9" max="9" width="14.7109375" style="6" customWidth="1"/>
    <col min="10" max="16384" width="10.7109375" style="6"/>
  </cols>
  <sheetData>
    <row r="1" spans="1:11" s="4" customFormat="1" ht="15" customHeight="1" x14ac:dyDescent="0.2">
      <c r="A1" s="298" t="s">
        <v>23</v>
      </c>
      <c r="B1" s="298"/>
      <c r="C1" s="298"/>
      <c r="D1" s="298"/>
      <c r="E1" s="298"/>
      <c r="F1" s="298"/>
      <c r="G1" s="291" t="s">
        <v>231</v>
      </c>
      <c r="H1" s="291"/>
    </row>
    <row r="2" spans="1:11" s="4" customFormat="1" ht="15" customHeight="1" x14ac:dyDescent="0.2">
      <c r="A2" s="61" t="s">
        <v>69</v>
      </c>
      <c r="B2" s="252"/>
      <c r="C2" s="61"/>
      <c r="D2" s="61"/>
      <c r="F2" s="228"/>
      <c r="G2" s="64" t="s">
        <v>68</v>
      </c>
      <c r="H2" s="95" t="s">
        <v>154</v>
      </c>
    </row>
    <row r="3" spans="1:11" s="4" customFormat="1" ht="15" customHeight="1" x14ac:dyDescent="0.2">
      <c r="A3" s="209" t="s">
        <v>70</v>
      </c>
      <c r="B3" s="252"/>
      <c r="C3" s="209"/>
      <c r="D3" s="209"/>
      <c r="E3" s="62" t="s">
        <v>1</v>
      </c>
      <c r="F3" s="63">
        <v>0.29630000000000001</v>
      </c>
      <c r="G3" s="82" t="s">
        <v>0</v>
      </c>
      <c r="H3" s="83">
        <v>43374</v>
      </c>
    </row>
    <row r="4" spans="1:11" s="4" customFormat="1" ht="15" customHeight="1" x14ac:dyDescent="0.2">
      <c r="A4" s="299" t="s">
        <v>77</v>
      </c>
      <c r="B4" s="299"/>
      <c r="C4" s="81" t="s">
        <v>137</v>
      </c>
      <c r="D4" s="80"/>
      <c r="E4" s="302" t="s">
        <v>111</v>
      </c>
      <c r="F4" s="302"/>
      <c r="G4" s="301" t="s">
        <v>209</v>
      </c>
      <c r="H4" s="301"/>
    </row>
    <row r="5" spans="1:11" s="4" customFormat="1" ht="15" customHeight="1" x14ac:dyDescent="0.2">
      <c r="A5" s="300"/>
      <c r="B5" s="300"/>
      <c r="C5" s="81" t="s">
        <v>78</v>
      </c>
      <c r="D5" s="80"/>
      <c r="E5" s="303"/>
      <c r="F5" s="303"/>
      <c r="G5" s="290" t="s">
        <v>210</v>
      </c>
      <c r="H5" s="290"/>
      <c r="I5" s="94"/>
      <c r="J5" s="94"/>
    </row>
    <row r="6" spans="1:11" s="5" customFormat="1" ht="15" customHeight="1" x14ac:dyDescent="0.2">
      <c r="A6" s="295" t="s">
        <v>2</v>
      </c>
      <c r="B6" s="295" t="s">
        <v>3</v>
      </c>
      <c r="C6" s="295" t="s">
        <v>4</v>
      </c>
      <c r="D6" s="296" t="s">
        <v>5</v>
      </c>
      <c r="E6" s="297" t="s">
        <v>37</v>
      </c>
      <c r="F6" s="297" t="s">
        <v>14</v>
      </c>
      <c r="G6" s="295" t="s">
        <v>39</v>
      </c>
      <c r="H6" s="295"/>
    </row>
    <row r="7" spans="1:11" s="5" customFormat="1" ht="15" customHeight="1" x14ac:dyDescent="0.2">
      <c r="A7" s="295"/>
      <c r="B7" s="295"/>
      <c r="C7" s="295"/>
      <c r="D7" s="296"/>
      <c r="E7" s="297"/>
      <c r="F7" s="297"/>
      <c r="G7" s="65" t="s">
        <v>38</v>
      </c>
      <c r="H7" s="14" t="s">
        <v>13</v>
      </c>
    </row>
    <row r="8" spans="1:11" s="5" customFormat="1" ht="15" customHeight="1" x14ac:dyDescent="0.2">
      <c r="A8" s="40" t="s">
        <v>34</v>
      </c>
      <c r="B8" s="41"/>
      <c r="C8" s="41"/>
      <c r="D8" s="42" t="s">
        <v>73</v>
      </c>
      <c r="E8" s="41"/>
      <c r="F8" s="41"/>
      <c r="G8" s="66"/>
      <c r="H8" s="43"/>
    </row>
    <row r="9" spans="1:11" s="20" customFormat="1" ht="25.5" x14ac:dyDescent="0.2">
      <c r="A9" s="16" t="s">
        <v>49</v>
      </c>
      <c r="B9" s="17">
        <v>41531</v>
      </c>
      <c r="C9" s="16" t="s">
        <v>142</v>
      </c>
      <c r="D9" s="19" t="s">
        <v>141</v>
      </c>
      <c r="E9" s="16" t="s">
        <v>8</v>
      </c>
      <c r="F9" s="38">
        <v>15</v>
      </c>
      <c r="G9" s="152">
        <v>412.97</v>
      </c>
      <c r="H9" s="75">
        <f>TRUNC(G9*F9,2)</f>
        <v>6194.55</v>
      </c>
    </row>
    <row r="10" spans="1:11" s="114" customFormat="1" ht="12.75" x14ac:dyDescent="0.2">
      <c r="A10" s="16" t="s">
        <v>50</v>
      </c>
      <c r="B10" s="154">
        <v>41500</v>
      </c>
      <c r="C10" s="16" t="s">
        <v>142</v>
      </c>
      <c r="D10" s="155" t="s">
        <v>143</v>
      </c>
      <c r="E10" s="16" t="s">
        <v>8</v>
      </c>
      <c r="F10" s="38">
        <v>18</v>
      </c>
      <c r="G10" s="161">
        <v>274.76</v>
      </c>
      <c r="H10" s="75">
        <f>TRUNC(G10*F10,2)</f>
        <v>4945.68</v>
      </c>
    </row>
    <row r="11" spans="1:11" s="116" customFormat="1" ht="15" customHeight="1" x14ac:dyDescent="0.2">
      <c r="A11" s="37"/>
      <c r="B11" s="37"/>
      <c r="C11" s="37"/>
      <c r="D11" s="18" t="s">
        <v>62</v>
      </c>
      <c r="E11" s="37"/>
      <c r="F11" s="10"/>
      <c r="G11" s="68"/>
      <c r="H11" s="72">
        <f>SUM(H9:H10)</f>
        <v>11140.23</v>
      </c>
    </row>
    <row r="12" spans="1:11" s="7" customFormat="1" ht="15" customHeight="1" x14ac:dyDescent="0.2">
      <c r="A12" s="16"/>
      <c r="B12" s="16"/>
      <c r="C12" s="16"/>
      <c r="D12" s="19"/>
      <c r="E12" s="16"/>
      <c r="F12" s="11"/>
      <c r="G12" s="68"/>
      <c r="H12" s="76"/>
    </row>
    <row r="13" spans="1:11" s="8" customFormat="1" ht="15" customHeight="1" x14ac:dyDescent="0.2">
      <c r="A13" s="40" t="s">
        <v>33</v>
      </c>
      <c r="B13" s="45"/>
      <c r="C13" s="45"/>
      <c r="D13" s="42" t="s">
        <v>79</v>
      </c>
      <c r="E13" s="45"/>
      <c r="F13" s="46"/>
      <c r="G13" s="69"/>
      <c r="H13" s="77"/>
    </row>
    <row r="14" spans="1:11" s="21" customFormat="1" ht="25.5" x14ac:dyDescent="0.2">
      <c r="A14" s="16" t="s">
        <v>51</v>
      </c>
      <c r="B14" s="107">
        <v>2</v>
      </c>
      <c r="C14" s="16" t="s">
        <v>80</v>
      </c>
      <c r="D14" s="19" t="s">
        <v>149</v>
      </c>
      <c r="E14" s="16" t="s">
        <v>7</v>
      </c>
      <c r="F14" s="38">
        <v>1.83</v>
      </c>
      <c r="G14" s="67">
        <v>308.75</v>
      </c>
      <c r="H14" s="75">
        <f>TRUNC(G14*F14,2)</f>
        <v>565.01</v>
      </c>
    </row>
    <row r="15" spans="1:11" s="113" customFormat="1" ht="15" customHeight="1" x14ac:dyDescent="0.2">
      <c r="A15" s="16" t="s">
        <v>108</v>
      </c>
      <c r="B15" s="16">
        <v>73607</v>
      </c>
      <c r="C15" s="16" t="s">
        <v>75</v>
      </c>
      <c r="D15" s="19" t="s">
        <v>81</v>
      </c>
      <c r="E15" s="16" t="s">
        <v>6</v>
      </c>
      <c r="F15" s="38">
        <v>61</v>
      </c>
      <c r="G15" s="67">
        <v>94.08</v>
      </c>
      <c r="H15" s="75">
        <f t="shared" ref="H15:H16" si="0">TRUNC(G15*F15,2)</f>
        <v>5738.88</v>
      </c>
    </row>
    <row r="16" spans="1:11" s="113" customFormat="1" ht="12.75" x14ac:dyDescent="0.2">
      <c r="A16" s="16" t="s">
        <v>109</v>
      </c>
      <c r="B16" s="93" t="s">
        <v>34</v>
      </c>
      <c r="C16" s="16" t="s">
        <v>80</v>
      </c>
      <c r="D16" s="19" t="s">
        <v>83</v>
      </c>
      <c r="E16" s="16" t="s">
        <v>12</v>
      </c>
      <c r="F16" s="38">
        <v>6.56</v>
      </c>
      <c r="G16" s="67">
        <v>242.97</v>
      </c>
      <c r="H16" s="75">
        <f t="shared" si="0"/>
        <v>1593.88</v>
      </c>
      <c r="J16" s="117"/>
      <c r="K16" s="115"/>
    </row>
    <row r="17" spans="1:9" s="116" customFormat="1" ht="15" customHeight="1" x14ac:dyDescent="0.2">
      <c r="A17" s="37"/>
      <c r="B17" s="37"/>
      <c r="C17" s="37"/>
      <c r="D17" s="18" t="s">
        <v>63</v>
      </c>
      <c r="E17" s="37"/>
      <c r="F17" s="10"/>
      <c r="G17" s="68"/>
      <c r="H17" s="72">
        <f>SUM(H14:H16)</f>
        <v>7897.77</v>
      </c>
    </row>
    <row r="18" spans="1:9" ht="15" customHeight="1" x14ac:dyDescent="0.2">
      <c r="A18" s="17"/>
      <c r="B18" s="17"/>
      <c r="C18" s="17"/>
      <c r="D18" s="3"/>
      <c r="E18" s="17"/>
      <c r="F18" s="9"/>
      <c r="G18" s="68"/>
      <c r="H18" s="68"/>
    </row>
    <row r="19" spans="1:9" s="5" customFormat="1" ht="15" customHeight="1" x14ac:dyDescent="0.2">
      <c r="A19" s="40" t="s">
        <v>32</v>
      </c>
      <c r="B19" s="41"/>
      <c r="C19" s="41"/>
      <c r="D19" s="42" t="s">
        <v>72</v>
      </c>
      <c r="E19" s="41"/>
      <c r="F19" s="44" t="s">
        <v>9</v>
      </c>
      <c r="G19" s="69"/>
      <c r="H19" s="74"/>
    </row>
    <row r="20" spans="1:9" s="114" customFormat="1" ht="15" customHeight="1" x14ac:dyDescent="0.2">
      <c r="A20" s="16" t="s">
        <v>52</v>
      </c>
      <c r="B20" s="17" t="s">
        <v>76</v>
      </c>
      <c r="C20" s="17" t="s">
        <v>75</v>
      </c>
      <c r="D20" s="19" t="s">
        <v>74</v>
      </c>
      <c r="E20" s="17" t="s">
        <v>8</v>
      </c>
      <c r="F20" s="38">
        <v>25465.82</v>
      </c>
      <c r="G20" s="67">
        <v>1.81</v>
      </c>
      <c r="H20" s="75">
        <f>TRUNC(G20*F20,2)</f>
        <v>46093.13</v>
      </c>
      <c r="I20" s="268"/>
    </row>
    <row r="21" spans="1:9" s="114" customFormat="1" ht="25.5" x14ac:dyDescent="0.2">
      <c r="A21" s="16" t="s">
        <v>53</v>
      </c>
      <c r="B21" s="39">
        <v>43334</v>
      </c>
      <c r="C21" s="17" t="s">
        <v>142</v>
      </c>
      <c r="D21" s="19" t="s">
        <v>218</v>
      </c>
      <c r="E21" s="17" t="s">
        <v>8</v>
      </c>
      <c r="F21" s="38">
        <v>26739.11</v>
      </c>
      <c r="G21" s="67">
        <v>0.99</v>
      </c>
      <c r="H21" s="75">
        <f t="shared" ref="H21:H31" si="1">TRUNC(G21*F21,2)</f>
        <v>26471.71</v>
      </c>
    </row>
    <row r="22" spans="1:9" s="114" customFormat="1" ht="25.5" x14ac:dyDescent="0.2">
      <c r="A22" s="16" t="s">
        <v>54</v>
      </c>
      <c r="B22" s="17">
        <v>41841</v>
      </c>
      <c r="C22" s="17" t="s">
        <v>142</v>
      </c>
      <c r="D22" s="19" t="s">
        <v>212</v>
      </c>
      <c r="E22" s="16" t="s">
        <v>150</v>
      </c>
      <c r="F22" s="38">
        <v>89.38</v>
      </c>
      <c r="G22" s="67">
        <v>110.31</v>
      </c>
      <c r="H22" s="75">
        <f t="shared" si="1"/>
        <v>9859.5</v>
      </c>
    </row>
    <row r="23" spans="1:9" s="114" customFormat="1" ht="25.5" x14ac:dyDescent="0.2">
      <c r="A23" s="16" t="s">
        <v>110</v>
      </c>
      <c r="B23" s="39">
        <v>40878</v>
      </c>
      <c r="C23" s="16" t="s">
        <v>142</v>
      </c>
      <c r="D23" s="19" t="s">
        <v>213</v>
      </c>
      <c r="E23" s="16" t="s">
        <v>150</v>
      </c>
      <c r="F23" s="38">
        <v>1787.48</v>
      </c>
      <c r="G23" s="67">
        <v>115.04</v>
      </c>
      <c r="H23" s="75">
        <f t="shared" si="1"/>
        <v>205631.69</v>
      </c>
    </row>
    <row r="24" spans="1:9" s="114" customFormat="1" ht="30" customHeight="1" x14ac:dyDescent="0.2">
      <c r="A24" s="16" t="s">
        <v>115</v>
      </c>
      <c r="B24" s="39">
        <v>78472</v>
      </c>
      <c r="C24" s="16" t="s">
        <v>75</v>
      </c>
      <c r="D24" s="19" t="s">
        <v>116</v>
      </c>
      <c r="E24" s="16" t="s">
        <v>8</v>
      </c>
      <c r="F24" s="38">
        <v>25465.82</v>
      </c>
      <c r="G24" s="67">
        <v>0.45</v>
      </c>
      <c r="H24" s="75">
        <f t="shared" si="1"/>
        <v>11459.61</v>
      </c>
    </row>
    <row r="25" spans="1:9" s="114" customFormat="1" ht="12.75" x14ac:dyDescent="0.2">
      <c r="A25" s="16" t="s">
        <v>152</v>
      </c>
      <c r="B25" s="39">
        <v>60006</v>
      </c>
      <c r="C25" s="16" t="s">
        <v>142</v>
      </c>
      <c r="D25" s="19" t="s">
        <v>224</v>
      </c>
      <c r="E25" s="16" t="s">
        <v>150</v>
      </c>
      <c r="F25" s="38">
        <v>1876.8600000000001</v>
      </c>
      <c r="G25" s="67">
        <v>139.58000000000001</v>
      </c>
      <c r="H25" s="75">
        <f t="shared" si="1"/>
        <v>261972.11</v>
      </c>
    </row>
    <row r="26" spans="1:9" s="116" customFormat="1" ht="12.75" x14ac:dyDescent="0.2">
      <c r="A26" s="37" t="s">
        <v>160</v>
      </c>
      <c r="B26" s="37"/>
      <c r="C26" s="37"/>
      <c r="D26" s="240" t="s">
        <v>214</v>
      </c>
      <c r="E26" s="37"/>
      <c r="F26" s="241"/>
      <c r="G26" s="72"/>
      <c r="H26" s="75"/>
    </row>
    <row r="27" spans="1:9" s="114" customFormat="1" ht="12.75" x14ac:dyDescent="0.2">
      <c r="A27" s="16" t="s">
        <v>217</v>
      </c>
      <c r="B27" s="17">
        <v>41360</v>
      </c>
      <c r="C27" s="16" t="s">
        <v>142</v>
      </c>
      <c r="D27" s="215" t="s">
        <v>215</v>
      </c>
      <c r="E27" s="16" t="s">
        <v>150</v>
      </c>
      <c r="F27" s="251">
        <v>93.83</v>
      </c>
      <c r="G27" s="67">
        <v>3016.56</v>
      </c>
      <c r="H27" s="75">
        <f t="shared" si="1"/>
        <v>283043.82</v>
      </c>
    </row>
    <row r="28" spans="1:9" s="114" customFormat="1" ht="12.75" x14ac:dyDescent="0.2">
      <c r="A28" s="16" t="s">
        <v>220</v>
      </c>
      <c r="B28" s="17">
        <v>40975</v>
      </c>
      <c r="C28" s="16" t="s">
        <v>142</v>
      </c>
      <c r="D28" s="215" t="s">
        <v>219</v>
      </c>
      <c r="E28" s="16" t="s">
        <v>150</v>
      </c>
      <c r="F28" s="251">
        <v>10.68</v>
      </c>
      <c r="G28" s="67">
        <v>1942.01</v>
      </c>
      <c r="H28" s="75">
        <f t="shared" si="1"/>
        <v>20740.66</v>
      </c>
    </row>
    <row r="29" spans="1:9" s="114" customFormat="1" ht="12.75" x14ac:dyDescent="0.2">
      <c r="A29" s="16" t="s">
        <v>221</v>
      </c>
      <c r="B29" s="17">
        <v>40972</v>
      </c>
      <c r="C29" s="16" t="s">
        <v>142</v>
      </c>
      <c r="D29" s="215" t="s">
        <v>256</v>
      </c>
      <c r="E29" s="16" t="s">
        <v>48</v>
      </c>
      <c r="F29" s="243">
        <f>SUM(H27:H28)</f>
        <v>303784.48</v>
      </c>
      <c r="G29" s="242">
        <v>0.20930000000000001</v>
      </c>
      <c r="H29" s="75">
        <f t="shared" si="1"/>
        <v>63582.09</v>
      </c>
    </row>
    <row r="30" spans="1:9" s="116" customFormat="1" ht="12.75" x14ac:dyDescent="0.2">
      <c r="A30" s="37" t="s">
        <v>222</v>
      </c>
      <c r="B30" s="37"/>
      <c r="C30" s="37"/>
      <c r="D30" s="240" t="s">
        <v>216</v>
      </c>
      <c r="E30" s="37"/>
      <c r="F30" s="241"/>
      <c r="G30" s="72"/>
      <c r="H30" s="75"/>
    </row>
    <row r="31" spans="1:9" s="114" customFormat="1" ht="25.5" x14ac:dyDescent="0.2">
      <c r="A31" s="16" t="s">
        <v>223</v>
      </c>
      <c r="B31" s="17">
        <v>100849</v>
      </c>
      <c r="C31" s="16" t="s">
        <v>142</v>
      </c>
      <c r="D31" s="244" t="s">
        <v>225</v>
      </c>
      <c r="E31" s="16" t="s">
        <v>150</v>
      </c>
      <c r="F31" s="251">
        <v>104.51</v>
      </c>
      <c r="G31" s="67">
        <v>277.86</v>
      </c>
      <c r="H31" s="75">
        <f t="shared" si="1"/>
        <v>29039.14</v>
      </c>
    </row>
    <row r="32" spans="1:9" s="116" customFormat="1" ht="15" customHeight="1" x14ac:dyDescent="0.2">
      <c r="A32" s="16"/>
      <c r="B32" s="37"/>
      <c r="C32" s="37"/>
      <c r="D32" s="18" t="s">
        <v>64</v>
      </c>
      <c r="E32" s="37"/>
      <c r="F32" s="10"/>
      <c r="G32" s="68"/>
      <c r="H32" s="72">
        <f>SUM(H20:H31)</f>
        <v>957893.46000000008</v>
      </c>
    </row>
    <row r="33" spans="1:8" ht="15" customHeight="1" x14ac:dyDescent="0.2">
      <c r="A33" s="17"/>
      <c r="B33" s="17"/>
      <c r="C33" s="17"/>
      <c r="D33" s="3"/>
      <c r="E33" s="17"/>
      <c r="F33" s="9"/>
      <c r="G33" s="68"/>
      <c r="H33" s="68"/>
    </row>
    <row r="34" spans="1:8" s="5" customFormat="1" ht="15" customHeight="1" x14ac:dyDescent="0.2">
      <c r="A34" s="40" t="s">
        <v>31</v>
      </c>
      <c r="B34" s="41"/>
      <c r="C34" s="41"/>
      <c r="D34" s="42" t="s">
        <v>163</v>
      </c>
      <c r="E34" s="41"/>
      <c r="F34" s="44"/>
      <c r="G34" s="69"/>
      <c r="H34" s="74"/>
    </row>
    <row r="35" spans="1:8" s="113" customFormat="1" ht="15" customHeight="1" x14ac:dyDescent="0.2">
      <c r="A35" s="16" t="s">
        <v>55</v>
      </c>
      <c r="B35" s="16" t="s">
        <v>140</v>
      </c>
      <c r="C35" s="16" t="s">
        <v>75</v>
      </c>
      <c r="D35" s="92" t="s">
        <v>74</v>
      </c>
      <c r="E35" s="16" t="s">
        <v>8</v>
      </c>
      <c r="F35" s="38">
        <v>1909.7</v>
      </c>
      <c r="G35" s="67">
        <v>1.81</v>
      </c>
      <c r="H35" s="67">
        <f>TRUNC(F35*G35,2)</f>
        <v>3456.55</v>
      </c>
    </row>
    <row r="36" spans="1:8" s="113" customFormat="1" ht="25.5" x14ac:dyDescent="0.2">
      <c r="A36" s="16" t="s">
        <v>56</v>
      </c>
      <c r="B36" s="39">
        <v>43334</v>
      </c>
      <c r="C36" s="17" t="s">
        <v>142</v>
      </c>
      <c r="D36" s="19" t="s">
        <v>218</v>
      </c>
      <c r="E36" s="17" t="s">
        <v>8</v>
      </c>
      <c r="F36" s="38">
        <v>3819.4</v>
      </c>
      <c r="G36" s="70">
        <v>0.99</v>
      </c>
      <c r="H36" s="67">
        <f t="shared" ref="H36:H40" si="2">TRUNC(F36*G36,2)</f>
        <v>3781.2</v>
      </c>
    </row>
    <row r="37" spans="1:8" s="113" customFormat="1" ht="25.5" x14ac:dyDescent="0.2">
      <c r="A37" s="16" t="s">
        <v>57</v>
      </c>
      <c r="B37" s="17">
        <v>41841</v>
      </c>
      <c r="C37" s="17" t="s">
        <v>142</v>
      </c>
      <c r="D37" s="19" t="s">
        <v>212</v>
      </c>
      <c r="E37" s="16" t="s">
        <v>150</v>
      </c>
      <c r="F37" s="38">
        <v>134.05000000000001</v>
      </c>
      <c r="G37" s="67">
        <v>110.31</v>
      </c>
      <c r="H37" s="67">
        <f t="shared" si="2"/>
        <v>14787.05</v>
      </c>
    </row>
    <row r="38" spans="1:8" s="113" customFormat="1" ht="25.5" x14ac:dyDescent="0.2">
      <c r="A38" s="16" t="s">
        <v>58</v>
      </c>
      <c r="B38" s="39">
        <v>40878</v>
      </c>
      <c r="C38" s="16" t="s">
        <v>142</v>
      </c>
      <c r="D38" s="19" t="s">
        <v>213</v>
      </c>
      <c r="E38" s="16" t="s">
        <v>150</v>
      </c>
      <c r="F38" s="38">
        <v>134.05000000000001</v>
      </c>
      <c r="G38" s="67">
        <v>115.04</v>
      </c>
      <c r="H38" s="67">
        <f t="shared" si="2"/>
        <v>15421.11</v>
      </c>
    </row>
    <row r="39" spans="1:8" s="114" customFormat="1" ht="25.5" x14ac:dyDescent="0.2">
      <c r="A39" s="16" t="s">
        <v>59</v>
      </c>
      <c r="B39" s="39">
        <v>78472</v>
      </c>
      <c r="C39" s="16" t="s">
        <v>75</v>
      </c>
      <c r="D39" s="19" t="s">
        <v>116</v>
      </c>
      <c r="E39" s="16" t="s">
        <v>8</v>
      </c>
      <c r="F39" s="38">
        <v>1909.7</v>
      </c>
      <c r="G39" s="67">
        <v>0.45</v>
      </c>
      <c r="H39" s="67">
        <f t="shared" si="2"/>
        <v>859.36</v>
      </c>
    </row>
    <row r="40" spans="1:8" s="114" customFormat="1" ht="12.75" x14ac:dyDescent="0.2">
      <c r="A40" s="16" t="s">
        <v>60</v>
      </c>
      <c r="B40" s="39">
        <v>60006</v>
      </c>
      <c r="C40" s="16" t="s">
        <v>142</v>
      </c>
      <c r="D40" s="19" t="s">
        <v>224</v>
      </c>
      <c r="E40" s="16" t="s">
        <v>150</v>
      </c>
      <c r="F40" s="38">
        <v>268.10000000000002</v>
      </c>
      <c r="G40" s="67">
        <v>139.58000000000001</v>
      </c>
      <c r="H40" s="67">
        <f t="shared" si="2"/>
        <v>37421.39</v>
      </c>
    </row>
    <row r="41" spans="1:8" s="116" customFormat="1" ht="12.75" x14ac:dyDescent="0.2">
      <c r="A41" s="37" t="s">
        <v>153</v>
      </c>
      <c r="B41" s="37"/>
      <c r="C41" s="37"/>
      <c r="D41" s="240" t="s">
        <v>214</v>
      </c>
      <c r="E41" s="37"/>
      <c r="F41" s="241"/>
      <c r="G41" s="72"/>
      <c r="H41" s="75"/>
    </row>
    <row r="42" spans="1:8" s="114" customFormat="1" ht="12.75" x14ac:dyDescent="0.2">
      <c r="A42" s="16" t="s">
        <v>226</v>
      </c>
      <c r="B42" s="17">
        <v>41360</v>
      </c>
      <c r="C42" s="16" t="s">
        <v>142</v>
      </c>
      <c r="D42" s="215" t="s">
        <v>215</v>
      </c>
      <c r="E42" s="16" t="s">
        <v>150</v>
      </c>
      <c r="F42" s="251">
        <v>13.4</v>
      </c>
      <c r="G42" s="67">
        <v>3016.56</v>
      </c>
      <c r="H42" s="75">
        <f t="shared" ref="H42:H44" si="3">TRUNC(G42*F42,2)</f>
        <v>40421.9</v>
      </c>
    </row>
    <row r="43" spans="1:8" s="114" customFormat="1" ht="12.75" x14ac:dyDescent="0.2">
      <c r="A43" s="16" t="s">
        <v>227</v>
      </c>
      <c r="B43" s="17">
        <v>40975</v>
      </c>
      <c r="C43" s="16" t="s">
        <v>142</v>
      </c>
      <c r="D43" s="215" t="s">
        <v>219</v>
      </c>
      <c r="E43" s="16" t="s">
        <v>150</v>
      </c>
      <c r="F43" s="251">
        <v>1.52</v>
      </c>
      <c r="G43" s="67">
        <v>1942.01</v>
      </c>
      <c r="H43" s="75">
        <f t="shared" si="3"/>
        <v>2951.85</v>
      </c>
    </row>
    <row r="44" spans="1:8" s="114" customFormat="1" ht="12.75" x14ac:dyDescent="0.2">
      <c r="A44" s="16" t="s">
        <v>228</v>
      </c>
      <c r="B44" s="17">
        <v>40972</v>
      </c>
      <c r="C44" s="16" t="s">
        <v>142</v>
      </c>
      <c r="D44" s="215" t="s">
        <v>256</v>
      </c>
      <c r="E44" s="16" t="s">
        <v>48</v>
      </c>
      <c r="F44" s="243">
        <f>SUM(H42:H43)</f>
        <v>43373.75</v>
      </c>
      <c r="G44" s="242">
        <v>0.20930000000000001</v>
      </c>
      <c r="H44" s="75">
        <f t="shared" si="3"/>
        <v>9078.1200000000008</v>
      </c>
    </row>
    <row r="45" spans="1:8" s="116" customFormat="1" ht="12.75" x14ac:dyDescent="0.2">
      <c r="A45" s="37" t="s">
        <v>229</v>
      </c>
      <c r="B45" s="37"/>
      <c r="C45" s="37"/>
      <c r="D45" s="240" t="s">
        <v>216</v>
      </c>
      <c r="E45" s="37"/>
      <c r="F45" s="241"/>
      <c r="G45" s="72"/>
      <c r="H45" s="75"/>
    </row>
    <row r="46" spans="1:8" s="114" customFormat="1" ht="25.5" x14ac:dyDescent="0.2">
      <c r="A46" s="16" t="s">
        <v>230</v>
      </c>
      <c r="B46" s="17">
        <v>100849</v>
      </c>
      <c r="C46" s="16" t="s">
        <v>142</v>
      </c>
      <c r="D46" s="244" t="s">
        <v>225</v>
      </c>
      <c r="E46" s="16" t="s">
        <v>150</v>
      </c>
      <c r="F46" s="251">
        <v>14.92</v>
      </c>
      <c r="G46" s="67">
        <v>277.86</v>
      </c>
      <c r="H46" s="75">
        <f t="shared" ref="H46" si="4">TRUNC(G46*F46,2)</f>
        <v>4145.67</v>
      </c>
    </row>
    <row r="47" spans="1:8" s="5" customFormat="1" ht="15" customHeight="1" x14ac:dyDescent="0.2">
      <c r="A47" s="37"/>
      <c r="B47" s="37"/>
      <c r="C47" s="37"/>
      <c r="D47" s="18" t="s">
        <v>65</v>
      </c>
      <c r="E47" s="37"/>
      <c r="F47" s="10"/>
      <c r="G47" s="68"/>
      <c r="H47" s="72">
        <f>SUM(H35:H46)</f>
        <v>132324.20000000001</v>
      </c>
    </row>
    <row r="48" spans="1:8" ht="15" customHeight="1" x14ac:dyDescent="0.2">
      <c r="A48" s="17"/>
      <c r="B48" s="17"/>
      <c r="C48" s="17"/>
      <c r="D48" s="3"/>
      <c r="E48" s="17"/>
      <c r="F48" s="9"/>
      <c r="G48" s="68"/>
      <c r="H48" s="68"/>
    </row>
    <row r="49" spans="1:8" s="5" customFormat="1" ht="15" customHeight="1" x14ac:dyDescent="0.2">
      <c r="A49" s="40" t="s">
        <v>30</v>
      </c>
      <c r="B49" s="41"/>
      <c r="C49" s="41"/>
      <c r="D49" s="42" t="s">
        <v>168</v>
      </c>
      <c r="E49" s="41"/>
      <c r="F49" s="44"/>
      <c r="G49" s="69"/>
      <c r="H49" s="74"/>
    </row>
    <row r="50" spans="1:8" s="116" customFormat="1" ht="12.75" x14ac:dyDescent="0.2">
      <c r="A50" s="37" t="s">
        <v>61</v>
      </c>
      <c r="B50" s="37"/>
      <c r="C50" s="37"/>
      <c r="D50" s="18" t="s">
        <v>178</v>
      </c>
      <c r="E50" s="37"/>
      <c r="F50" s="208"/>
      <c r="G50" s="72"/>
      <c r="H50" s="72"/>
    </row>
    <row r="51" spans="1:8" s="114" customFormat="1" ht="25.5" x14ac:dyDescent="0.2">
      <c r="A51" s="16" t="s">
        <v>179</v>
      </c>
      <c r="B51" s="17">
        <v>42992</v>
      </c>
      <c r="C51" s="16" t="s">
        <v>142</v>
      </c>
      <c r="D51" s="19" t="s">
        <v>180</v>
      </c>
      <c r="E51" s="16" t="s">
        <v>8</v>
      </c>
      <c r="F51" s="38">
        <v>15.76</v>
      </c>
      <c r="G51" s="67">
        <v>101.43</v>
      </c>
      <c r="H51" s="75">
        <f>TRUNC(G51*F51,2)</f>
        <v>1598.53</v>
      </c>
    </row>
    <row r="52" spans="1:8" s="114" customFormat="1" ht="25.5" x14ac:dyDescent="0.2">
      <c r="A52" s="16" t="s">
        <v>181</v>
      </c>
      <c r="B52" s="17">
        <v>92792</v>
      </c>
      <c r="C52" s="16" t="s">
        <v>75</v>
      </c>
      <c r="D52" s="19" t="s">
        <v>187</v>
      </c>
      <c r="E52" s="16" t="s">
        <v>169</v>
      </c>
      <c r="F52" s="38">
        <v>73.5</v>
      </c>
      <c r="G52" s="67">
        <v>8.1</v>
      </c>
      <c r="H52" s="75">
        <f t="shared" ref="H52:H57" si="5">TRUNC(G52*F52,2)</f>
        <v>595.35</v>
      </c>
    </row>
    <row r="53" spans="1:8" s="114" customFormat="1" ht="25.5" x14ac:dyDescent="0.2">
      <c r="A53" s="16" t="s">
        <v>182</v>
      </c>
      <c r="B53" s="17">
        <v>94966</v>
      </c>
      <c r="C53" s="16" t="s">
        <v>75</v>
      </c>
      <c r="D53" s="19" t="s">
        <v>188</v>
      </c>
      <c r="E53" s="16" t="s">
        <v>12</v>
      </c>
      <c r="F53" s="38">
        <v>1.18</v>
      </c>
      <c r="G53" s="67">
        <v>352.47</v>
      </c>
      <c r="H53" s="75">
        <f t="shared" si="5"/>
        <v>415.91</v>
      </c>
    </row>
    <row r="54" spans="1:8" s="114" customFormat="1" ht="25.5" x14ac:dyDescent="0.2">
      <c r="A54" s="16" t="s">
        <v>183</v>
      </c>
      <c r="B54" s="17">
        <v>92873</v>
      </c>
      <c r="C54" s="16" t="s">
        <v>75</v>
      </c>
      <c r="D54" s="19" t="s">
        <v>190</v>
      </c>
      <c r="E54" s="16" t="s">
        <v>12</v>
      </c>
      <c r="F54" s="38">
        <v>1.18</v>
      </c>
      <c r="G54" s="67">
        <v>191.03</v>
      </c>
      <c r="H54" s="75">
        <f t="shared" si="5"/>
        <v>225.41</v>
      </c>
    </row>
    <row r="55" spans="1:8" s="114" customFormat="1" ht="25.5" x14ac:dyDescent="0.2">
      <c r="A55" s="16" t="s">
        <v>184</v>
      </c>
      <c r="B55" s="17">
        <v>42960</v>
      </c>
      <c r="C55" s="16" t="s">
        <v>142</v>
      </c>
      <c r="D55" s="19" t="s">
        <v>170</v>
      </c>
      <c r="E55" s="16" t="s">
        <v>12</v>
      </c>
      <c r="F55" s="38">
        <v>3.5</v>
      </c>
      <c r="G55" s="67">
        <v>13.74</v>
      </c>
      <c r="H55" s="75">
        <f t="shared" si="5"/>
        <v>48.09</v>
      </c>
    </row>
    <row r="56" spans="1:8" s="114" customFormat="1" ht="25.5" x14ac:dyDescent="0.2">
      <c r="A56" s="16" t="s">
        <v>185</v>
      </c>
      <c r="B56" s="17">
        <v>43059</v>
      </c>
      <c r="C56" s="16" t="s">
        <v>142</v>
      </c>
      <c r="D56" s="19" t="s">
        <v>171</v>
      </c>
      <c r="E56" s="16" t="s">
        <v>12</v>
      </c>
      <c r="F56" s="38">
        <v>1.4</v>
      </c>
      <c r="G56" s="67">
        <v>43.8</v>
      </c>
      <c r="H56" s="75">
        <f t="shared" si="5"/>
        <v>61.32</v>
      </c>
    </row>
    <row r="57" spans="1:8" s="114" customFormat="1" ht="12.75" x14ac:dyDescent="0.2">
      <c r="A57" s="16" t="s">
        <v>189</v>
      </c>
      <c r="B57" s="210" t="s">
        <v>32</v>
      </c>
      <c r="C57" s="16" t="s">
        <v>80</v>
      </c>
      <c r="D57" s="19" t="s">
        <v>186</v>
      </c>
      <c r="E57" s="16" t="s">
        <v>7</v>
      </c>
      <c r="F57" s="38">
        <v>6</v>
      </c>
      <c r="G57" s="67">
        <v>486.9</v>
      </c>
      <c r="H57" s="75">
        <f t="shared" si="5"/>
        <v>2921.4</v>
      </c>
    </row>
    <row r="58" spans="1:8" s="114" customFormat="1" ht="12.75" x14ac:dyDescent="0.2">
      <c r="A58" s="37" t="s">
        <v>151</v>
      </c>
      <c r="B58" s="37"/>
      <c r="C58" s="37"/>
      <c r="D58" s="18" t="s">
        <v>191</v>
      </c>
      <c r="E58" s="37"/>
      <c r="F58" s="208"/>
      <c r="G58" s="72"/>
      <c r="H58" s="72"/>
    </row>
    <row r="59" spans="1:8" s="114" customFormat="1" ht="25.5" x14ac:dyDescent="0.2">
      <c r="A59" s="16" t="s">
        <v>192</v>
      </c>
      <c r="B59" s="17">
        <v>40892</v>
      </c>
      <c r="C59" s="16" t="s">
        <v>142</v>
      </c>
      <c r="D59" s="19" t="s">
        <v>198</v>
      </c>
      <c r="E59" s="16" t="s">
        <v>8</v>
      </c>
      <c r="F59" s="38">
        <v>44.13</v>
      </c>
      <c r="G59" s="67">
        <v>66.11</v>
      </c>
      <c r="H59" s="75">
        <f>TRUNC(G59*F59,2)</f>
        <v>2917.43</v>
      </c>
    </row>
    <row r="60" spans="1:8" s="114" customFormat="1" ht="25.5" x14ac:dyDescent="0.2">
      <c r="A60" s="16" t="s">
        <v>193</v>
      </c>
      <c r="B60" s="17">
        <v>40424</v>
      </c>
      <c r="C60" s="16" t="s">
        <v>142</v>
      </c>
      <c r="D60" s="19" t="s">
        <v>199</v>
      </c>
      <c r="E60" s="16" t="s">
        <v>7</v>
      </c>
      <c r="F60" s="38">
        <v>55.17</v>
      </c>
      <c r="G60" s="67">
        <v>182.24</v>
      </c>
      <c r="H60" s="75">
        <f t="shared" ref="H60:H61" si="6">TRUNC(G60*F60,2)</f>
        <v>10054.18</v>
      </c>
    </row>
    <row r="61" spans="1:8" s="114" customFormat="1" ht="12.75" x14ac:dyDescent="0.2">
      <c r="A61" s="16" t="s">
        <v>194</v>
      </c>
      <c r="B61" s="17">
        <v>41167</v>
      </c>
      <c r="C61" s="16" t="s">
        <v>142</v>
      </c>
      <c r="D61" s="215" t="s">
        <v>200</v>
      </c>
      <c r="E61" s="16" t="s">
        <v>6</v>
      </c>
      <c r="F61" s="38">
        <v>1</v>
      </c>
      <c r="G61" s="67">
        <v>2601.19</v>
      </c>
      <c r="H61" s="75">
        <f t="shared" si="6"/>
        <v>2601.19</v>
      </c>
    </row>
    <row r="62" spans="1:8" s="116" customFormat="1" ht="15" customHeight="1" x14ac:dyDescent="0.2">
      <c r="A62" s="37"/>
      <c r="B62" s="37"/>
      <c r="C62" s="37"/>
      <c r="D62" s="18" t="s">
        <v>66</v>
      </c>
      <c r="E62" s="37"/>
      <c r="F62" s="10"/>
      <c r="G62" s="71"/>
      <c r="H62" s="72">
        <f>SUM(H50:H61)</f>
        <v>21438.81</v>
      </c>
    </row>
    <row r="63" spans="1:8" ht="15" customHeight="1" x14ac:dyDescent="0.2">
      <c r="A63" s="17"/>
      <c r="B63" s="17"/>
      <c r="C63" s="17"/>
      <c r="D63" s="3"/>
      <c r="E63" s="17"/>
      <c r="F63" s="9"/>
      <c r="G63" s="68"/>
      <c r="H63" s="68"/>
    </row>
    <row r="64" spans="1:8" s="5" customFormat="1" ht="20.100000000000001" customHeight="1" x14ac:dyDescent="0.2">
      <c r="A64" s="292" t="s">
        <v>11</v>
      </c>
      <c r="B64" s="293"/>
      <c r="C64" s="293"/>
      <c r="D64" s="293"/>
      <c r="E64" s="293"/>
      <c r="F64" s="293"/>
      <c r="G64" s="294"/>
      <c r="H64" s="71">
        <f>SUM(H62,H47,H32,H17,H11)</f>
        <v>1130694.4700000002</v>
      </c>
    </row>
    <row r="67" spans="1:8" ht="15" customHeight="1" x14ac:dyDescent="0.2">
      <c r="A67" s="21" t="s">
        <v>9</v>
      </c>
    </row>
    <row r="68" spans="1:8" ht="15" customHeight="1" x14ac:dyDescent="0.2">
      <c r="A68" s="20"/>
    </row>
    <row r="70" spans="1:8" ht="15" customHeight="1" x14ac:dyDescent="0.2">
      <c r="A70" s="21" t="s">
        <v>9</v>
      </c>
      <c r="C70" s="20"/>
      <c r="D70" s="22"/>
      <c r="E70" s="20"/>
      <c r="F70" s="20"/>
      <c r="H70" s="6"/>
    </row>
  </sheetData>
  <mergeCells count="14">
    <mergeCell ref="G5:H5"/>
    <mergeCell ref="G1:H1"/>
    <mergeCell ref="A64:G64"/>
    <mergeCell ref="A6:A7"/>
    <mergeCell ref="B6:B7"/>
    <mergeCell ref="C6:C7"/>
    <mergeCell ref="D6:D7"/>
    <mergeCell ref="E6:E7"/>
    <mergeCell ref="F6:F7"/>
    <mergeCell ref="G6:H6"/>
    <mergeCell ref="A1:F1"/>
    <mergeCell ref="A4:B5"/>
    <mergeCell ref="G4:H4"/>
    <mergeCell ref="E4:F5"/>
  </mergeCells>
  <phoneticPr fontId="46" type="noConversion"/>
  <printOptions horizontalCentered="1" gridLines="1"/>
  <pageMargins left="0.19685039370078741" right="0.19685039370078741" top="0.78740157480314965" bottom="0.39370078740157483" header="0" footer="0"/>
  <pageSetup paperSize="9" scale="76" fitToHeight="2" orientation="landscape" r:id="rId1"/>
  <headerFooter alignWithMargins="0">
    <oddFooter>&amp;C&amp;"Arial,Negrito"Catarina Demoner Diniz
&amp;"Arial,Itálico"&amp;8Engenheira Civil - CREA ES-0048118/D&amp;R&amp;"Arial,Negrito"Igor Alves Folador Dominicini
&amp;"Arial,Itálico"&amp;8Engenheiro Civil - CREA ES-043213/D</oddFooter>
  </headerFooter>
  <rowBreaks count="1" manualBreakCount="1">
    <brk id="3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47"/>
  <sheetViews>
    <sheetView showGridLines="0" view="pageBreakPreview" zoomScale="80" zoomScaleNormal="80" zoomScaleSheetLayoutView="80" workbookViewId="0">
      <pane xSplit="18" ySplit="7" topLeftCell="S8" activePane="bottomRight" state="frozen"/>
      <selection pane="topRight" activeCell="R1" sqref="R1"/>
      <selection pane="bottomLeft" activeCell="A8" sqref="A8"/>
      <selection pane="bottomRight" activeCell="T137" sqref="T137"/>
    </sheetView>
  </sheetViews>
  <sheetFormatPr defaultColWidth="10.7109375" defaultRowHeight="15" customHeight="1" x14ac:dyDescent="0.2"/>
  <cols>
    <col min="1" max="1" width="8.7109375" style="47" customWidth="1"/>
    <col min="2" max="2" width="85.7109375" style="56" customWidth="1"/>
    <col min="3" max="3" width="6.7109375" style="57" customWidth="1"/>
    <col min="4" max="4" width="1.7109375" style="54" customWidth="1"/>
    <col min="5" max="5" width="6.7109375" style="58" customWidth="1"/>
    <col min="6" max="6" width="6.7109375" style="57" customWidth="1"/>
    <col min="7" max="7" width="1.7109375" style="54" customWidth="1"/>
    <col min="8" max="8" width="6.7109375" style="58" customWidth="1"/>
    <col min="9" max="9" width="10.7109375" style="54" customWidth="1"/>
    <col min="10" max="10" width="13.85546875" style="54" customWidth="1"/>
    <col min="11" max="12" width="12.140625" style="54" customWidth="1"/>
    <col min="13" max="16" width="10.7109375" style="54" customWidth="1"/>
    <col min="17" max="17" width="11.5703125" style="54" bestFit="1" customWidth="1"/>
    <col min="18" max="18" width="10.7109375" style="54" customWidth="1"/>
    <col min="19" max="16384" width="10.7109375" style="47"/>
  </cols>
  <sheetData>
    <row r="1" spans="1:18" ht="15" customHeight="1" x14ac:dyDescent="0.2">
      <c r="A1" s="331" t="s">
        <v>26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332"/>
    </row>
    <row r="2" spans="1:18" ht="15" customHeight="1" x14ac:dyDescent="0.2">
      <c r="A2" s="329" t="s">
        <v>69</v>
      </c>
      <c r="B2" s="330"/>
      <c r="C2" s="48"/>
      <c r="D2" s="49"/>
      <c r="E2" s="50"/>
      <c r="F2" s="48"/>
      <c r="G2" s="49"/>
      <c r="H2" s="50"/>
      <c r="I2" s="51"/>
      <c r="J2" s="51"/>
      <c r="K2" s="51"/>
      <c r="L2" s="51"/>
      <c r="M2" s="51"/>
      <c r="N2" s="51"/>
      <c r="O2" s="51"/>
      <c r="P2" s="51"/>
      <c r="Q2" s="51"/>
      <c r="R2" s="52"/>
    </row>
    <row r="3" spans="1:18" ht="15" customHeight="1" x14ac:dyDescent="0.2">
      <c r="A3" s="329" t="s">
        <v>70</v>
      </c>
      <c r="B3" s="330"/>
      <c r="C3" s="48"/>
      <c r="D3" s="49"/>
      <c r="E3" s="50"/>
      <c r="F3" s="48"/>
      <c r="G3" s="49"/>
      <c r="H3" s="50"/>
      <c r="I3" s="51"/>
      <c r="J3" s="51"/>
      <c r="K3" s="51"/>
      <c r="L3" s="51"/>
      <c r="M3" s="51"/>
      <c r="N3" s="333" t="s">
        <v>257</v>
      </c>
      <c r="O3" s="333"/>
      <c r="P3" s="333"/>
      <c r="Q3" s="333"/>
      <c r="R3" s="334"/>
    </row>
    <row r="4" spans="1:18" s="54" customFormat="1" ht="15" customHeight="1" x14ac:dyDescent="0.2">
      <c r="A4" s="318" t="s">
        <v>138</v>
      </c>
      <c r="B4" s="319"/>
      <c r="C4" s="48"/>
      <c r="D4" s="49"/>
      <c r="E4" s="53"/>
      <c r="F4" s="48"/>
      <c r="G4" s="49"/>
      <c r="H4" s="50"/>
      <c r="I4" s="51"/>
      <c r="J4" s="51"/>
      <c r="K4" s="51"/>
      <c r="L4" s="51"/>
      <c r="M4" s="51"/>
      <c r="N4" s="51"/>
      <c r="O4" s="51"/>
      <c r="P4" s="51"/>
      <c r="Q4" s="51"/>
      <c r="R4" s="52"/>
    </row>
    <row r="5" spans="1:18" s="54" customFormat="1" ht="15" customHeight="1" x14ac:dyDescent="0.2">
      <c r="A5" s="320"/>
      <c r="B5" s="321"/>
      <c r="C5" s="48"/>
      <c r="D5" s="49"/>
      <c r="E5" s="53"/>
      <c r="F5" s="48"/>
      <c r="G5" s="49"/>
      <c r="H5" s="50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spans="1:18" s="55" customFormat="1" ht="23.25" customHeight="1" x14ac:dyDescent="0.2">
      <c r="A6" s="335" t="s">
        <v>3</v>
      </c>
      <c r="B6" s="337" t="s">
        <v>5</v>
      </c>
      <c r="C6" s="339" t="s">
        <v>41</v>
      </c>
      <c r="D6" s="340"/>
      <c r="E6" s="340"/>
      <c r="F6" s="340"/>
      <c r="G6" s="340"/>
      <c r="H6" s="341"/>
      <c r="I6" s="342" t="s">
        <v>40</v>
      </c>
      <c r="J6" s="322" t="s">
        <v>14</v>
      </c>
      <c r="K6" s="324" t="s">
        <v>44</v>
      </c>
      <c r="L6" s="327" t="s">
        <v>45</v>
      </c>
      <c r="M6" s="327" t="s">
        <v>47</v>
      </c>
      <c r="N6" s="327" t="s">
        <v>46</v>
      </c>
      <c r="O6" s="327" t="s">
        <v>159</v>
      </c>
      <c r="P6" s="327" t="s">
        <v>239</v>
      </c>
      <c r="Q6" s="344" t="s">
        <v>13</v>
      </c>
      <c r="R6" s="342" t="s">
        <v>37</v>
      </c>
    </row>
    <row r="7" spans="1:18" s="55" customFormat="1" ht="23.25" customHeight="1" x14ac:dyDescent="0.2">
      <c r="A7" s="336"/>
      <c r="B7" s="338"/>
      <c r="C7" s="339" t="s">
        <v>42</v>
      </c>
      <c r="D7" s="340"/>
      <c r="E7" s="341"/>
      <c r="F7" s="339" t="s">
        <v>43</v>
      </c>
      <c r="G7" s="340"/>
      <c r="H7" s="341"/>
      <c r="I7" s="343"/>
      <c r="J7" s="323"/>
      <c r="K7" s="325"/>
      <c r="L7" s="328"/>
      <c r="M7" s="328"/>
      <c r="N7" s="328"/>
      <c r="O7" s="328"/>
      <c r="P7" s="328"/>
      <c r="Q7" s="345"/>
      <c r="R7" s="343"/>
    </row>
    <row r="8" spans="1:18" s="130" customFormat="1" ht="15" customHeight="1" x14ac:dyDescent="0.2">
      <c r="A8" s="118" t="s">
        <v>34</v>
      </c>
      <c r="B8" s="119" t="str">
        <f>'Planilha Orçamentária'!D8</f>
        <v>SERVIÇOS PRELIMINARES / CANTEIRO DE OBRAS</v>
      </c>
      <c r="C8" s="120"/>
      <c r="D8" s="121"/>
      <c r="E8" s="122"/>
      <c r="F8" s="120"/>
      <c r="G8" s="123"/>
      <c r="H8" s="122"/>
      <c r="I8" s="124"/>
      <c r="J8" s="125"/>
      <c r="K8" s="126"/>
      <c r="L8" s="125"/>
      <c r="M8" s="127"/>
      <c r="N8" s="125"/>
      <c r="O8" s="127"/>
      <c r="P8" s="127"/>
      <c r="Q8" s="128"/>
      <c r="R8" s="129"/>
    </row>
    <row r="9" spans="1:18" s="133" customFormat="1" ht="15" customHeight="1" x14ac:dyDescent="0.2">
      <c r="A9" s="131" t="s">
        <v>49</v>
      </c>
      <c r="B9" s="305" t="str">
        <f>'Planilha Orçamentária'!D9</f>
        <v>Barracão em chapa compensada 12mm e pont. 8x8cm, piso cimentado e cobertura de telhas fibrocimento 6mm, incl. ponto de luz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7"/>
      <c r="R9" s="132"/>
    </row>
    <row r="10" spans="1:18" s="133" customFormat="1" ht="15" customHeight="1" x14ac:dyDescent="0.2">
      <c r="A10" s="131"/>
      <c r="B10" s="134" t="s">
        <v>24</v>
      </c>
      <c r="C10" s="135"/>
      <c r="D10" s="136"/>
      <c r="E10" s="137"/>
      <c r="F10" s="135"/>
      <c r="G10" s="138"/>
      <c r="H10" s="137"/>
      <c r="I10" s="139"/>
      <c r="J10" s="140">
        <v>1</v>
      </c>
      <c r="K10" s="141">
        <v>5</v>
      </c>
      <c r="L10" s="140">
        <v>3</v>
      </c>
      <c r="M10" s="140"/>
      <c r="N10" s="140">
        <v>15</v>
      </c>
      <c r="O10" s="140"/>
      <c r="P10" s="140"/>
      <c r="Q10" s="142">
        <v>15</v>
      </c>
      <c r="R10" s="132"/>
    </row>
    <row r="11" spans="1:18" s="133" customFormat="1" ht="15" customHeight="1" x14ac:dyDescent="0.2">
      <c r="A11" s="131"/>
      <c r="B11" s="143" t="s">
        <v>14</v>
      </c>
      <c r="C11" s="144"/>
      <c r="D11" s="145"/>
      <c r="E11" s="146"/>
      <c r="F11" s="144"/>
      <c r="G11" s="147"/>
      <c r="H11" s="146"/>
      <c r="I11" s="148"/>
      <c r="J11" s="148"/>
      <c r="K11" s="149"/>
      <c r="L11" s="149"/>
      <c r="M11" s="149"/>
      <c r="N11" s="149"/>
      <c r="O11" s="149"/>
      <c r="P11" s="149"/>
      <c r="Q11" s="150">
        <v>15</v>
      </c>
      <c r="R11" s="151" t="s">
        <v>8</v>
      </c>
    </row>
    <row r="12" spans="1:18" s="133" customFormat="1" ht="15" customHeight="1" x14ac:dyDescent="0.2">
      <c r="A12" s="131"/>
      <c r="B12" s="134"/>
      <c r="C12" s="135"/>
      <c r="D12" s="136"/>
      <c r="E12" s="137"/>
      <c r="F12" s="135"/>
      <c r="G12" s="138"/>
      <c r="H12" s="137"/>
      <c r="I12" s="139"/>
      <c r="J12" s="140"/>
      <c r="K12" s="141"/>
      <c r="L12" s="140"/>
      <c r="M12" s="140"/>
      <c r="N12" s="140"/>
      <c r="O12" s="140"/>
      <c r="P12" s="140"/>
      <c r="Q12" s="142"/>
      <c r="R12" s="132"/>
    </row>
    <row r="13" spans="1:18" s="153" customFormat="1" ht="15" customHeight="1" x14ac:dyDescent="0.2">
      <c r="A13" s="131" t="s">
        <v>50</v>
      </c>
      <c r="B13" s="305" t="str">
        <f>'Planilha Orçamentária'!D10</f>
        <v>Placa de obra nas dimensões de 3,0 x 6,0 m, padrão DER-ES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7"/>
      <c r="R13" s="132"/>
    </row>
    <row r="14" spans="1:18" s="133" customFormat="1" ht="15" customHeight="1" x14ac:dyDescent="0.2">
      <c r="A14" s="131"/>
      <c r="B14" s="134" t="s">
        <v>24</v>
      </c>
      <c r="C14" s="135"/>
      <c r="D14" s="136"/>
      <c r="E14" s="137"/>
      <c r="F14" s="135"/>
      <c r="G14" s="138"/>
      <c r="H14" s="137"/>
      <c r="I14" s="139"/>
      <c r="J14" s="140">
        <v>1</v>
      </c>
      <c r="K14" s="141">
        <v>6</v>
      </c>
      <c r="L14" s="140">
        <v>3</v>
      </c>
      <c r="M14" s="140"/>
      <c r="N14" s="140">
        <f>L14*K14</f>
        <v>18</v>
      </c>
      <c r="O14" s="140"/>
      <c r="P14" s="140"/>
      <c r="Q14" s="142">
        <f>N14</f>
        <v>18</v>
      </c>
      <c r="R14" s="132"/>
    </row>
    <row r="15" spans="1:18" s="133" customFormat="1" ht="15" customHeight="1" x14ac:dyDescent="0.2">
      <c r="A15" s="131"/>
      <c r="B15" s="143" t="s">
        <v>14</v>
      </c>
      <c r="C15" s="144"/>
      <c r="D15" s="145"/>
      <c r="E15" s="146"/>
      <c r="F15" s="144"/>
      <c r="G15" s="147"/>
      <c r="H15" s="146"/>
      <c r="I15" s="148"/>
      <c r="J15" s="148"/>
      <c r="K15" s="149"/>
      <c r="L15" s="149"/>
      <c r="M15" s="149"/>
      <c r="N15" s="149"/>
      <c r="O15" s="149"/>
      <c r="P15" s="149"/>
      <c r="Q15" s="150">
        <f>Q14</f>
        <v>18</v>
      </c>
      <c r="R15" s="151" t="s">
        <v>8</v>
      </c>
    </row>
    <row r="16" spans="1:18" s="133" customFormat="1" ht="15" customHeight="1" x14ac:dyDescent="0.2">
      <c r="A16" s="131"/>
      <c r="B16" s="134"/>
      <c r="C16" s="135"/>
      <c r="D16" s="136"/>
      <c r="E16" s="137"/>
      <c r="F16" s="135"/>
      <c r="G16" s="138"/>
      <c r="H16" s="137"/>
      <c r="I16" s="139"/>
      <c r="J16" s="140"/>
      <c r="K16" s="141"/>
      <c r="L16" s="140"/>
      <c r="M16" s="140"/>
      <c r="N16" s="140"/>
      <c r="O16" s="140"/>
      <c r="P16" s="140"/>
      <c r="Q16" s="142"/>
      <c r="R16" s="132"/>
    </row>
    <row r="17" spans="1:18" s="130" customFormat="1" ht="15" customHeight="1" x14ac:dyDescent="0.2">
      <c r="A17" s="158" t="s">
        <v>33</v>
      </c>
      <c r="B17" s="119" t="str">
        <f>'Planilha Orçamentária'!D13</f>
        <v>ELEVAÇÃO DE POÇO DE VISITA</v>
      </c>
      <c r="C17" s="120"/>
      <c r="D17" s="121"/>
      <c r="E17" s="122"/>
      <c r="F17" s="120"/>
      <c r="G17" s="123"/>
      <c r="H17" s="122"/>
      <c r="I17" s="124"/>
      <c r="J17" s="125"/>
      <c r="K17" s="126"/>
      <c r="L17" s="125"/>
      <c r="M17" s="127"/>
      <c r="N17" s="125"/>
      <c r="O17" s="127"/>
      <c r="P17" s="127"/>
      <c r="Q17" s="128"/>
      <c r="R17" s="129"/>
    </row>
    <row r="18" spans="1:18" s="133" customFormat="1" ht="12.75" x14ac:dyDescent="0.2">
      <c r="A18" s="131" t="s">
        <v>51</v>
      </c>
      <c r="B18" s="305" t="str">
        <f>'Planilha Orçamentária'!D14</f>
        <v>Pescoço de poço de visita, diâm. = 0,60 m, fornecimento, assentamento e transporte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7"/>
      <c r="R18" s="132"/>
    </row>
    <row r="19" spans="1:18" s="159" customFormat="1" ht="15" customHeight="1" x14ac:dyDescent="0.2">
      <c r="A19" s="131"/>
      <c r="B19" s="134" t="s">
        <v>112</v>
      </c>
      <c r="C19" s="135"/>
      <c r="D19" s="136"/>
      <c r="E19" s="137"/>
      <c r="F19" s="135"/>
      <c r="G19" s="138"/>
      <c r="H19" s="137"/>
      <c r="I19" s="139"/>
      <c r="J19" s="140">
        <v>61</v>
      </c>
      <c r="K19" s="141">
        <v>0.03</v>
      </c>
      <c r="L19" s="140"/>
      <c r="M19" s="140"/>
      <c r="N19" s="140"/>
      <c r="O19" s="140"/>
      <c r="P19" s="140"/>
      <c r="Q19" s="142">
        <f>TRUNC(K19*J19,2)</f>
        <v>1.83</v>
      </c>
      <c r="R19" s="132"/>
    </row>
    <row r="20" spans="1:18" s="133" customFormat="1" ht="15" customHeight="1" x14ac:dyDescent="0.2">
      <c r="A20" s="131"/>
      <c r="B20" s="143" t="s">
        <v>14</v>
      </c>
      <c r="C20" s="144"/>
      <c r="D20" s="145"/>
      <c r="E20" s="146"/>
      <c r="F20" s="144"/>
      <c r="G20" s="147"/>
      <c r="H20" s="146"/>
      <c r="I20" s="148"/>
      <c r="J20" s="148"/>
      <c r="K20" s="160">
        <v>1734.9999999999998</v>
      </c>
      <c r="L20" s="149"/>
      <c r="M20" s="149"/>
      <c r="N20" s="149"/>
      <c r="O20" s="149"/>
      <c r="P20" s="149"/>
      <c r="Q20" s="150">
        <f>Q19</f>
        <v>1.83</v>
      </c>
      <c r="R20" s="151" t="s">
        <v>7</v>
      </c>
    </row>
    <row r="21" spans="1:18" s="133" customFormat="1" ht="15" customHeight="1" x14ac:dyDescent="0.2">
      <c r="A21" s="131"/>
      <c r="B21" s="134"/>
      <c r="C21" s="135"/>
      <c r="D21" s="136"/>
      <c r="E21" s="137"/>
      <c r="F21" s="135"/>
      <c r="G21" s="138"/>
      <c r="H21" s="137"/>
      <c r="I21" s="139"/>
      <c r="J21" s="140"/>
      <c r="K21" s="141"/>
      <c r="L21" s="140"/>
      <c r="M21" s="140"/>
      <c r="N21" s="140"/>
      <c r="O21" s="140"/>
      <c r="P21" s="140"/>
      <c r="Q21" s="142"/>
      <c r="R21" s="132"/>
    </row>
    <row r="22" spans="1:18" s="153" customFormat="1" ht="15" customHeight="1" x14ac:dyDescent="0.2">
      <c r="A22" s="131" t="s">
        <v>108</v>
      </c>
      <c r="B22" s="305" t="str">
        <f>'Planilha Orçamentária'!D15</f>
        <v>Assentamento de tampão de ferro fundido 600 mm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7"/>
      <c r="R22" s="132"/>
    </row>
    <row r="23" spans="1:18" s="153" customFormat="1" ht="15" customHeight="1" x14ac:dyDescent="0.2">
      <c r="A23" s="131"/>
      <c r="B23" s="134" t="s">
        <v>114</v>
      </c>
      <c r="C23" s="135"/>
      <c r="D23" s="136"/>
      <c r="E23" s="137"/>
      <c r="F23" s="135"/>
      <c r="G23" s="138"/>
      <c r="H23" s="137"/>
      <c r="I23" s="162"/>
      <c r="J23" s="163">
        <v>61</v>
      </c>
      <c r="K23" s="141"/>
      <c r="L23" s="162"/>
      <c r="M23" s="162"/>
      <c r="N23" s="162"/>
      <c r="O23" s="140"/>
      <c r="P23" s="140"/>
      <c r="Q23" s="142">
        <v>61</v>
      </c>
      <c r="R23" s="132"/>
    </row>
    <row r="24" spans="1:18" s="133" customFormat="1" ht="15" customHeight="1" x14ac:dyDescent="0.2">
      <c r="A24" s="131"/>
      <c r="B24" s="143" t="s">
        <v>14</v>
      </c>
      <c r="C24" s="144"/>
      <c r="D24" s="145"/>
      <c r="E24" s="146"/>
      <c r="F24" s="144"/>
      <c r="G24" s="147"/>
      <c r="H24" s="146"/>
      <c r="I24" s="148"/>
      <c r="J24" s="148"/>
      <c r="K24" s="149"/>
      <c r="L24" s="149"/>
      <c r="M24" s="149"/>
      <c r="N24" s="149"/>
      <c r="O24" s="149"/>
      <c r="P24" s="149"/>
      <c r="Q24" s="150">
        <f>Q23</f>
        <v>61</v>
      </c>
      <c r="R24" s="151" t="s">
        <v>6</v>
      </c>
    </row>
    <row r="25" spans="1:18" s="133" customFormat="1" ht="15" customHeight="1" x14ac:dyDescent="0.2">
      <c r="A25" s="131"/>
      <c r="B25" s="134"/>
      <c r="C25" s="135"/>
      <c r="D25" s="136"/>
      <c r="E25" s="137"/>
      <c r="F25" s="135"/>
      <c r="G25" s="138"/>
      <c r="H25" s="137"/>
      <c r="I25" s="139"/>
      <c r="J25" s="140"/>
      <c r="K25" s="141"/>
      <c r="L25" s="140"/>
      <c r="M25" s="140"/>
      <c r="N25" s="140"/>
      <c r="O25" s="140"/>
      <c r="P25" s="140"/>
      <c r="Q25" s="142"/>
      <c r="R25" s="132"/>
    </row>
    <row r="26" spans="1:18" s="153" customFormat="1" ht="15" customHeight="1" x14ac:dyDescent="0.2">
      <c r="A26" s="131" t="s">
        <v>109</v>
      </c>
      <c r="B26" s="305" t="str">
        <f>'Planilha Orçamentária'!D16</f>
        <v>Demolição manual de concreto armado, com reaproveitamento de tampão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7"/>
      <c r="R26" s="132"/>
    </row>
    <row r="27" spans="1:18" s="133" customFormat="1" ht="15" customHeight="1" x14ac:dyDescent="0.2">
      <c r="A27" s="131"/>
      <c r="B27" s="134" t="s">
        <v>113</v>
      </c>
      <c r="C27" s="135"/>
      <c r="D27" s="136"/>
      <c r="E27" s="137"/>
      <c r="F27" s="135"/>
      <c r="G27" s="138"/>
      <c r="H27" s="137"/>
      <c r="I27" s="139"/>
      <c r="J27" s="140"/>
      <c r="K27" s="141"/>
      <c r="L27" s="140"/>
      <c r="M27" s="164"/>
      <c r="N27" s="140"/>
      <c r="O27" s="165"/>
      <c r="P27" s="165"/>
      <c r="Q27" s="142">
        <f>O27*J27</f>
        <v>0</v>
      </c>
      <c r="R27" s="132"/>
    </row>
    <row r="28" spans="1:18" s="133" customFormat="1" ht="15" customHeight="1" x14ac:dyDescent="0.2">
      <c r="A28" s="181"/>
      <c r="B28" s="178" t="s">
        <v>156</v>
      </c>
      <c r="C28" s="167"/>
      <c r="D28" s="168"/>
      <c r="E28" s="169"/>
      <c r="F28" s="167"/>
      <c r="G28" s="170"/>
      <c r="H28" s="169"/>
      <c r="I28" s="171"/>
      <c r="J28" s="172"/>
      <c r="K28" s="176">
        <v>1</v>
      </c>
      <c r="L28" s="177">
        <v>1</v>
      </c>
      <c r="M28" s="175"/>
      <c r="N28" s="177">
        <f>L28*K28</f>
        <v>1</v>
      </c>
      <c r="O28" s="174"/>
      <c r="P28" s="250"/>
      <c r="Q28" s="179">
        <f>N28</f>
        <v>1</v>
      </c>
      <c r="R28" s="132"/>
    </row>
    <row r="29" spans="1:18" s="133" customFormat="1" ht="15" customHeight="1" x14ac:dyDescent="0.2">
      <c r="A29" s="181"/>
      <c r="B29" s="178" t="s">
        <v>157</v>
      </c>
      <c r="C29" s="167"/>
      <c r="D29" s="168"/>
      <c r="E29" s="169"/>
      <c r="F29" s="167"/>
      <c r="G29" s="170"/>
      <c r="H29" s="169"/>
      <c r="I29" s="171"/>
      <c r="J29" s="172"/>
      <c r="K29" s="173"/>
      <c r="L29" s="174"/>
      <c r="M29" s="175"/>
      <c r="N29" s="174">
        <f>3.14*0.3^2</f>
        <v>0.28260000000000002</v>
      </c>
      <c r="O29" s="174"/>
      <c r="P29" s="250"/>
      <c r="Q29" s="180">
        <f>N29</f>
        <v>0.28260000000000002</v>
      </c>
      <c r="R29" s="132"/>
    </row>
    <row r="30" spans="1:18" s="133" customFormat="1" ht="15" customHeight="1" x14ac:dyDescent="0.2">
      <c r="A30" s="181"/>
      <c r="B30" s="255" t="s">
        <v>158</v>
      </c>
      <c r="C30" s="256"/>
      <c r="D30" s="257"/>
      <c r="E30" s="258"/>
      <c r="F30" s="256"/>
      <c r="G30" s="259"/>
      <c r="H30" s="258"/>
      <c r="I30" s="260"/>
      <c r="J30" s="261"/>
      <c r="K30" s="262"/>
      <c r="L30" s="263"/>
      <c r="M30" s="264">
        <v>0.15</v>
      </c>
      <c r="N30" s="263">
        <f>N28-N29</f>
        <v>0.71740000000000004</v>
      </c>
      <c r="O30" s="263"/>
      <c r="P30" s="265"/>
      <c r="Q30" s="266">
        <f>N30*M30</f>
        <v>0.10761</v>
      </c>
      <c r="R30" s="132"/>
    </row>
    <row r="31" spans="1:18" s="133" customFormat="1" ht="15" customHeight="1" x14ac:dyDescent="0.2">
      <c r="A31" s="131"/>
      <c r="B31" s="143" t="s">
        <v>14</v>
      </c>
      <c r="C31" s="144"/>
      <c r="D31" s="145"/>
      <c r="E31" s="146"/>
      <c r="F31" s="144"/>
      <c r="G31" s="147"/>
      <c r="H31" s="146"/>
      <c r="I31" s="148"/>
      <c r="J31" s="149">
        <v>61</v>
      </c>
      <c r="K31" s="149"/>
      <c r="L31" s="149"/>
      <c r="M31" s="149"/>
      <c r="N31" s="149"/>
      <c r="O31" s="267">
        <v>0.1076</v>
      </c>
      <c r="P31" s="149"/>
      <c r="Q31" s="150">
        <f>TRUNC(O31*J31,2)</f>
        <v>6.56</v>
      </c>
      <c r="R31" s="151" t="s">
        <v>12</v>
      </c>
    </row>
    <row r="32" spans="1:18" s="133" customFormat="1" ht="15" customHeight="1" x14ac:dyDescent="0.2">
      <c r="A32" s="131"/>
      <c r="B32" s="134"/>
      <c r="C32" s="135"/>
      <c r="D32" s="136"/>
      <c r="E32" s="137"/>
      <c r="F32" s="135"/>
      <c r="G32" s="138"/>
      <c r="H32" s="137"/>
      <c r="I32" s="139"/>
      <c r="J32" s="140"/>
      <c r="K32" s="141"/>
      <c r="L32" s="140"/>
      <c r="M32" s="140"/>
      <c r="N32" s="140"/>
      <c r="O32" s="140"/>
      <c r="P32" s="140"/>
      <c r="Q32" s="142"/>
      <c r="R32" s="132"/>
    </row>
    <row r="33" spans="1:18" s="133" customFormat="1" ht="15" customHeight="1" x14ac:dyDescent="0.2">
      <c r="A33" s="182" t="s">
        <v>32</v>
      </c>
      <c r="B33" s="183" t="str">
        <f>'Planilha Orçamentária'!D19</f>
        <v>RECAPEAMENTO ASFÁLTICO</v>
      </c>
      <c r="C33" s="135"/>
      <c r="D33" s="136"/>
      <c r="E33" s="137"/>
      <c r="F33" s="135"/>
      <c r="G33" s="138"/>
      <c r="H33" s="137"/>
      <c r="I33" s="139"/>
      <c r="J33" s="140"/>
      <c r="K33" s="141"/>
      <c r="L33" s="140"/>
      <c r="M33" s="140"/>
      <c r="N33" s="140"/>
      <c r="O33" s="140"/>
      <c r="P33" s="140"/>
      <c r="Q33" s="142"/>
      <c r="R33" s="132"/>
    </row>
    <row r="34" spans="1:18" s="111" customFormat="1" ht="15" customHeight="1" x14ac:dyDescent="0.2">
      <c r="A34" s="131" t="s">
        <v>52</v>
      </c>
      <c r="B34" s="305" t="str">
        <f>'Planilha Orçamentária'!D20</f>
        <v>Limpeza de superficies com jato de alta pressão de ar e água</v>
      </c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7"/>
      <c r="R34" s="132"/>
    </row>
    <row r="35" spans="1:18" s="111" customFormat="1" ht="15" customHeight="1" x14ac:dyDescent="0.2">
      <c r="A35" s="131"/>
      <c r="B35" s="134" t="s">
        <v>117</v>
      </c>
      <c r="C35" s="135"/>
      <c r="D35" s="135"/>
      <c r="E35" s="135"/>
      <c r="F35" s="135"/>
      <c r="G35" s="135"/>
      <c r="H35" s="135"/>
      <c r="I35" s="162"/>
      <c r="J35" s="184">
        <v>1</v>
      </c>
      <c r="K35" s="141"/>
      <c r="L35" s="141"/>
      <c r="M35" s="140"/>
      <c r="N35" s="140">
        <v>4926.41</v>
      </c>
      <c r="O35" s="140"/>
      <c r="P35" s="140"/>
      <c r="Q35" s="142">
        <f>N35</f>
        <v>4926.41</v>
      </c>
      <c r="R35" s="132"/>
    </row>
    <row r="36" spans="1:18" s="111" customFormat="1" ht="15" customHeight="1" x14ac:dyDescent="0.2">
      <c r="A36" s="131"/>
      <c r="B36" s="134" t="s">
        <v>118</v>
      </c>
      <c r="C36" s="135"/>
      <c r="D36" s="135"/>
      <c r="E36" s="135"/>
      <c r="F36" s="135"/>
      <c r="G36" s="135"/>
      <c r="H36" s="135"/>
      <c r="I36" s="162"/>
      <c r="J36" s="184">
        <v>1</v>
      </c>
      <c r="K36" s="141"/>
      <c r="L36" s="141"/>
      <c r="M36" s="140"/>
      <c r="N36" s="140">
        <v>2615.83</v>
      </c>
      <c r="O36" s="140"/>
      <c r="P36" s="140"/>
      <c r="Q36" s="142">
        <f t="shared" ref="Q36:Q48" si="0">N36</f>
        <v>2615.83</v>
      </c>
      <c r="R36" s="132"/>
    </row>
    <row r="37" spans="1:18" s="110" customFormat="1" ht="15" customHeight="1" x14ac:dyDescent="0.2">
      <c r="A37" s="131"/>
      <c r="B37" s="134" t="s">
        <v>119</v>
      </c>
      <c r="C37" s="135"/>
      <c r="D37" s="135"/>
      <c r="E37" s="135"/>
      <c r="F37" s="135"/>
      <c r="G37" s="135"/>
      <c r="H37" s="135"/>
      <c r="I37" s="139"/>
      <c r="J37" s="184">
        <v>1</v>
      </c>
      <c r="K37" s="141"/>
      <c r="L37" s="141"/>
      <c r="M37" s="140"/>
      <c r="N37" s="140">
        <v>688.74</v>
      </c>
      <c r="O37" s="140"/>
      <c r="P37" s="140"/>
      <c r="Q37" s="142">
        <f t="shared" si="0"/>
        <v>688.74</v>
      </c>
      <c r="R37" s="132"/>
    </row>
    <row r="38" spans="1:18" s="110" customFormat="1" ht="15" customHeight="1" x14ac:dyDescent="0.2">
      <c r="A38" s="131"/>
      <c r="B38" s="134" t="s">
        <v>120</v>
      </c>
      <c r="C38" s="135"/>
      <c r="D38" s="135"/>
      <c r="E38" s="135"/>
      <c r="F38" s="135"/>
      <c r="G38" s="135"/>
      <c r="H38" s="135"/>
      <c r="I38" s="139"/>
      <c r="J38" s="184">
        <v>1</v>
      </c>
      <c r="K38" s="141"/>
      <c r="L38" s="141"/>
      <c r="M38" s="140"/>
      <c r="N38" s="140">
        <v>899.26</v>
      </c>
      <c r="O38" s="140"/>
      <c r="P38" s="140"/>
      <c r="Q38" s="142">
        <f t="shared" si="0"/>
        <v>899.26</v>
      </c>
      <c r="R38" s="132"/>
    </row>
    <row r="39" spans="1:18" s="110" customFormat="1" ht="15" customHeight="1" x14ac:dyDescent="0.2">
      <c r="A39" s="131"/>
      <c r="B39" s="134" t="s">
        <v>121</v>
      </c>
      <c r="C39" s="135"/>
      <c r="D39" s="135"/>
      <c r="E39" s="135"/>
      <c r="F39" s="135"/>
      <c r="G39" s="135"/>
      <c r="H39" s="135"/>
      <c r="I39" s="139"/>
      <c r="J39" s="184">
        <v>1</v>
      </c>
      <c r="K39" s="141"/>
      <c r="L39" s="141"/>
      <c r="M39" s="140"/>
      <c r="N39" s="140">
        <v>687.81</v>
      </c>
      <c r="O39" s="140"/>
      <c r="P39" s="140"/>
      <c r="Q39" s="142">
        <f t="shared" si="0"/>
        <v>687.81</v>
      </c>
      <c r="R39" s="132"/>
    </row>
    <row r="40" spans="1:18" s="110" customFormat="1" ht="15" customHeight="1" x14ac:dyDescent="0.2">
      <c r="A40" s="131"/>
      <c r="B40" s="134" t="s">
        <v>122</v>
      </c>
      <c r="C40" s="135"/>
      <c r="D40" s="135"/>
      <c r="E40" s="135"/>
      <c r="F40" s="135"/>
      <c r="G40" s="135"/>
      <c r="H40" s="135"/>
      <c r="I40" s="139"/>
      <c r="J40" s="184">
        <v>1</v>
      </c>
      <c r="K40" s="141"/>
      <c r="L40" s="141"/>
      <c r="M40" s="140"/>
      <c r="N40" s="140">
        <v>796.11</v>
      </c>
      <c r="O40" s="140"/>
      <c r="P40" s="140"/>
      <c r="Q40" s="142">
        <f t="shared" si="0"/>
        <v>796.11</v>
      </c>
      <c r="R40" s="132"/>
    </row>
    <row r="41" spans="1:18" s="110" customFormat="1" ht="15" customHeight="1" x14ac:dyDescent="0.2">
      <c r="A41" s="131"/>
      <c r="B41" s="134" t="s">
        <v>123</v>
      </c>
      <c r="C41" s="135"/>
      <c r="D41" s="135"/>
      <c r="E41" s="135"/>
      <c r="F41" s="135"/>
      <c r="G41" s="135"/>
      <c r="H41" s="135"/>
      <c r="I41" s="139"/>
      <c r="J41" s="184">
        <v>1</v>
      </c>
      <c r="K41" s="141"/>
      <c r="L41" s="141"/>
      <c r="M41" s="140"/>
      <c r="N41" s="140">
        <v>3492.88</v>
      </c>
      <c r="O41" s="140"/>
      <c r="P41" s="140"/>
      <c r="Q41" s="142">
        <f t="shared" si="0"/>
        <v>3492.88</v>
      </c>
      <c r="R41" s="132"/>
    </row>
    <row r="42" spans="1:18" s="110" customFormat="1" ht="15" customHeight="1" x14ac:dyDescent="0.2">
      <c r="A42" s="131"/>
      <c r="B42" s="134" t="s">
        <v>124</v>
      </c>
      <c r="C42" s="135"/>
      <c r="D42" s="135"/>
      <c r="E42" s="135"/>
      <c r="F42" s="135"/>
      <c r="G42" s="135"/>
      <c r="H42" s="135"/>
      <c r="I42" s="139"/>
      <c r="J42" s="184">
        <v>1</v>
      </c>
      <c r="K42" s="141"/>
      <c r="L42" s="141"/>
      <c r="M42" s="140"/>
      <c r="N42" s="140">
        <v>2899.62</v>
      </c>
      <c r="O42" s="140"/>
      <c r="P42" s="140"/>
      <c r="Q42" s="142">
        <f t="shared" si="0"/>
        <v>2899.62</v>
      </c>
      <c r="R42" s="132"/>
    </row>
    <row r="43" spans="1:18" s="110" customFormat="1" ht="15" customHeight="1" x14ac:dyDescent="0.2">
      <c r="A43" s="131"/>
      <c r="B43" s="134" t="s">
        <v>125</v>
      </c>
      <c r="C43" s="135"/>
      <c r="D43" s="135"/>
      <c r="E43" s="135"/>
      <c r="F43" s="135"/>
      <c r="G43" s="135"/>
      <c r="H43" s="135"/>
      <c r="I43" s="139"/>
      <c r="J43" s="184">
        <v>1</v>
      </c>
      <c r="K43" s="141"/>
      <c r="L43" s="141"/>
      <c r="M43" s="140"/>
      <c r="N43" s="140">
        <v>448.02</v>
      </c>
      <c r="O43" s="140"/>
      <c r="P43" s="140"/>
      <c r="Q43" s="142">
        <f t="shared" si="0"/>
        <v>448.02</v>
      </c>
      <c r="R43" s="132"/>
    </row>
    <row r="44" spans="1:18" s="110" customFormat="1" ht="15" customHeight="1" x14ac:dyDescent="0.2">
      <c r="A44" s="131"/>
      <c r="B44" s="134" t="s">
        <v>126</v>
      </c>
      <c r="C44" s="135"/>
      <c r="D44" s="135"/>
      <c r="E44" s="135"/>
      <c r="F44" s="135"/>
      <c r="G44" s="135"/>
      <c r="H44" s="135"/>
      <c r="I44" s="139"/>
      <c r="J44" s="184">
        <v>1</v>
      </c>
      <c r="K44" s="141"/>
      <c r="L44" s="141"/>
      <c r="M44" s="140"/>
      <c r="N44" s="140">
        <v>728.76</v>
      </c>
      <c r="O44" s="140"/>
      <c r="P44" s="140"/>
      <c r="Q44" s="142">
        <f t="shared" si="0"/>
        <v>728.76</v>
      </c>
      <c r="R44" s="132"/>
    </row>
    <row r="45" spans="1:18" s="110" customFormat="1" ht="15" customHeight="1" x14ac:dyDescent="0.2">
      <c r="A45" s="131"/>
      <c r="B45" s="134" t="s">
        <v>128</v>
      </c>
      <c r="C45" s="135"/>
      <c r="D45" s="135"/>
      <c r="E45" s="135"/>
      <c r="F45" s="135"/>
      <c r="G45" s="135"/>
      <c r="H45" s="135"/>
      <c r="I45" s="139"/>
      <c r="J45" s="184">
        <v>1</v>
      </c>
      <c r="K45" s="141"/>
      <c r="L45" s="141"/>
      <c r="M45" s="140"/>
      <c r="N45" s="140">
        <v>4227.5200000000004</v>
      </c>
      <c r="O45" s="140"/>
      <c r="P45" s="140"/>
      <c r="Q45" s="142">
        <f t="shared" si="0"/>
        <v>4227.5200000000004</v>
      </c>
      <c r="R45" s="132"/>
    </row>
    <row r="46" spans="1:18" s="110" customFormat="1" ht="15" customHeight="1" x14ac:dyDescent="0.2">
      <c r="A46" s="131"/>
      <c r="B46" s="134" t="s">
        <v>129</v>
      </c>
      <c r="C46" s="135"/>
      <c r="D46" s="135"/>
      <c r="E46" s="135"/>
      <c r="F46" s="135"/>
      <c r="G46" s="135"/>
      <c r="H46" s="135"/>
      <c r="I46" s="139"/>
      <c r="J46" s="184">
        <v>1</v>
      </c>
      <c r="K46" s="141"/>
      <c r="L46" s="141"/>
      <c r="M46" s="140"/>
      <c r="N46" s="140">
        <v>2276.7600000000002</v>
      </c>
      <c r="O46" s="140"/>
      <c r="P46" s="140"/>
      <c r="Q46" s="142">
        <f t="shared" si="0"/>
        <v>2276.7600000000002</v>
      </c>
      <c r="R46" s="132"/>
    </row>
    <row r="47" spans="1:18" s="110" customFormat="1" ht="15" customHeight="1" x14ac:dyDescent="0.2">
      <c r="A47" s="131"/>
      <c r="B47" s="134" t="s">
        <v>130</v>
      </c>
      <c r="C47" s="135"/>
      <c r="D47" s="135"/>
      <c r="E47" s="135"/>
      <c r="F47" s="135"/>
      <c r="G47" s="135"/>
      <c r="H47" s="135"/>
      <c r="I47" s="139"/>
      <c r="J47" s="184">
        <v>1</v>
      </c>
      <c r="K47" s="141"/>
      <c r="L47" s="141"/>
      <c r="M47" s="140"/>
      <c r="N47" s="140">
        <v>175.34</v>
      </c>
      <c r="O47" s="140"/>
      <c r="P47" s="140"/>
      <c r="Q47" s="142">
        <f t="shared" si="0"/>
        <v>175.34</v>
      </c>
      <c r="R47" s="132"/>
    </row>
    <row r="48" spans="1:18" s="110" customFormat="1" ht="15" customHeight="1" x14ac:dyDescent="0.2">
      <c r="A48" s="131"/>
      <c r="B48" s="134" t="s">
        <v>131</v>
      </c>
      <c r="C48" s="135"/>
      <c r="D48" s="135"/>
      <c r="E48" s="135"/>
      <c r="F48" s="135"/>
      <c r="G48" s="135"/>
      <c r="H48" s="135"/>
      <c r="I48" s="139"/>
      <c r="J48" s="184">
        <v>1</v>
      </c>
      <c r="K48" s="141"/>
      <c r="L48" s="141"/>
      <c r="M48" s="140"/>
      <c r="N48" s="133">
        <v>602.76</v>
      </c>
      <c r="O48" s="140"/>
      <c r="P48" s="140"/>
      <c r="Q48" s="142">
        <f t="shared" si="0"/>
        <v>602.76</v>
      </c>
      <c r="R48" s="132"/>
    </row>
    <row r="49" spans="1:18" s="110" customFormat="1" ht="15" customHeight="1" x14ac:dyDescent="0.2">
      <c r="A49" s="131"/>
      <c r="B49" s="143" t="s">
        <v>14</v>
      </c>
      <c r="C49" s="144"/>
      <c r="D49" s="145"/>
      <c r="E49" s="146"/>
      <c r="F49" s="144"/>
      <c r="G49" s="147"/>
      <c r="H49" s="146"/>
      <c r="I49" s="148"/>
      <c r="J49" s="148"/>
      <c r="K49" s="149"/>
      <c r="L49" s="149"/>
      <c r="M49" s="149"/>
      <c r="N49" s="149"/>
      <c r="O49" s="149"/>
      <c r="P49" s="149"/>
      <c r="Q49" s="150">
        <f>SUM(Q35:Q48)</f>
        <v>25465.82</v>
      </c>
      <c r="R49" s="151" t="s">
        <v>8</v>
      </c>
    </row>
    <row r="50" spans="1:18" s="133" customFormat="1" ht="15" customHeight="1" x14ac:dyDescent="0.2">
      <c r="A50" s="131"/>
      <c r="B50" s="134"/>
      <c r="C50" s="135"/>
      <c r="D50" s="135"/>
      <c r="E50" s="135"/>
      <c r="F50" s="135"/>
      <c r="G50" s="135"/>
      <c r="H50" s="135"/>
      <c r="I50" s="139"/>
      <c r="J50" s="184"/>
      <c r="K50" s="141"/>
      <c r="L50" s="141"/>
      <c r="M50" s="140"/>
      <c r="N50" s="140"/>
      <c r="O50" s="140"/>
      <c r="P50" s="140"/>
      <c r="Q50" s="142"/>
      <c r="R50" s="132"/>
    </row>
    <row r="51" spans="1:18" s="153" customFormat="1" ht="15" customHeight="1" x14ac:dyDescent="0.2">
      <c r="A51" s="131" t="s">
        <v>53</v>
      </c>
      <c r="B51" s="305" t="str">
        <f>'Planilha Orçamentária'!D21</f>
        <v>Pintura de ligação exclusive fornecimento e transporte comercial do material betuminoso em Vias Urbanas</v>
      </c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7"/>
      <c r="R51" s="132"/>
    </row>
    <row r="52" spans="1:18" s="133" customFormat="1" ht="15" customHeight="1" x14ac:dyDescent="0.2">
      <c r="A52" s="131"/>
      <c r="B52" s="134" t="s">
        <v>117</v>
      </c>
      <c r="C52" s="135"/>
      <c r="D52" s="135"/>
      <c r="E52" s="135"/>
      <c r="F52" s="135"/>
      <c r="G52" s="135"/>
      <c r="H52" s="135"/>
      <c r="I52" s="162"/>
      <c r="J52" s="184">
        <v>1</v>
      </c>
      <c r="K52" s="141"/>
      <c r="L52" s="141"/>
      <c r="M52" s="140"/>
      <c r="N52" s="140">
        <v>4926.41</v>
      </c>
      <c r="O52" s="140"/>
      <c r="P52" s="140"/>
      <c r="Q52" s="142">
        <f>N52</f>
        <v>4926.41</v>
      </c>
      <c r="R52" s="132"/>
    </row>
    <row r="53" spans="1:18" s="133" customFormat="1" ht="15" customHeight="1" x14ac:dyDescent="0.2">
      <c r="A53" s="131"/>
      <c r="B53" s="134" t="s">
        <v>118</v>
      </c>
      <c r="C53" s="135"/>
      <c r="D53" s="135"/>
      <c r="E53" s="135"/>
      <c r="F53" s="135"/>
      <c r="G53" s="135"/>
      <c r="H53" s="135"/>
      <c r="I53" s="162"/>
      <c r="J53" s="184">
        <v>1</v>
      </c>
      <c r="K53" s="141"/>
      <c r="L53" s="141"/>
      <c r="M53" s="140"/>
      <c r="N53" s="140">
        <v>2615.83</v>
      </c>
      <c r="O53" s="140"/>
      <c r="P53" s="140"/>
      <c r="Q53" s="142">
        <f t="shared" ref="Q53:Q65" si="1">N53</f>
        <v>2615.83</v>
      </c>
      <c r="R53" s="132"/>
    </row>
    <row r="54" spans="1:18" s="133" customFormat="1" ht="15" customHeight="1" x14ac:dyDescent="0.2">
      <c r="A54" s="131"/>
      <c r="B54" s="134" t="s">
        <v>119</v>
      </c>
      <c r="C54" s="135"/>
      <c r="D54" s="135"/>
      <c r="E54" s="135"/>
      <c r="F54" s="135"/>
      <c r="G54" s="135"/>
      <c r="H54" s="135"/>
      <c r="I54" s="139"/>
      <c r="J54" s="184">
        <v>1</v>
      </c>
      <c r="K54" s="141"/>
      <c r="L54" s="141"/>
      <c r="M54" s="140"/>
      <c r="N54" s="140">
        <v>688.74</v>
      </c>
      <c r="O54" s="140"/>
      <c r="P54" s="140"/>
      <c r="Q54" s="142">
        <f t="shared" si="1"/>
        <v>688.74</v>
      </c>
      <c r="R54" s="132"/>
    </row>
    <row r="55" spans="1:18" s="153" customFormat="1" ht="15" customHeight="1" x14ac:dyDescent="0.2">
      <c r="A55" s="131"/>
      <c r="B55" s="134" t="s">
        <v>120</v>
      </c>
      <c r="C55" s="135"/>
      <c r="D55" s="135"/>
      <c r="E55" s="135"/>
      <c r="F55" s="135"/>
      <c r="G55" s="135"/>
      <c r="H55" s="135"/>
      <c r="I55" s="139"/>
      <c r="J55" s="184">
        <v>1</v>
      </c>
      <c r="K55" s="141"/>
      <c r="L55" s="141"/>
      <c r="M55" s="140"/>
      <c r="N55" s="140">
        <v>899.26</v>
      </c>
      <c r="O55" s="140"/>
      <c r="P55" s="140"/>
      <c r="Q55" s="142">
        <f t="shared" si="1"/>
        <v>899.26</v>
      </c>
      <c r="R55" s="132"/>
    </row>
    <row r="56" spans="1:18" s="133" customFormat="1" ht="15" customHeight="1" x14ac:dyDescent="0.2">
      <c r="A56" s="131"/>
      <c r="B56" s="134" t="s">
        <v>121</v>
      </c>
      <c r="C56" s="135"/>
      <c r="D56" s="135"/>
      <c r="E56" s="135"/>
      <c r="F56" s="135"/>
      <c r="G56" s="135"/>
      <c r="H56" s="135"/>
      <c r="I56" s="139"/>
      <c r="J56" s="184">
        <v>1</v>
      </c>
      <c r="K56" s="141"/>
      <c r="L56" s="141"/>
      <c r="M56" s="140"/>
      <c r="N56" s="140">
        <v>687.81</v>
      </c>
      <c r="O56" s="140"/>
      <c r="P56" s="140"/>
      <c r="Q56" s="142">
        <f t="shared" si="1"/>
        <v>687.81</v>
      </c>
      <c r="R56" s="132"/>
    </row>
    <row r="57" spans="1:18" s="133" customFormat="1" ht="15" customHeight="1" x14ac:dyDescent="0.2">
      <c r="A57" s="131"/>
      <c r="B57" s="134" t="s">
        <v>122</v>
      </c>
      <c r="C57" s="135"/>
      <c r="D57" s="135"/>
      <c r="E57" s="135"/>
      <c r="F57" s="135"/>
      <c r="G57" s="135"/>
      <c r="H57" s="135"/>
      <c r="I57" s="139"/>
      <c r="J57" s="184">
        <v>1</v>
      </c>
      <c r="K57" s="141"/>
      <c r="L57" s="141"/>
      <c r="M57" s="140"/>
      <c r="N57" s="140">
        <v>796.11</v>
      </c>
      <c r="O57" s="140"/>
      <c r="P57" s="140"/>
      <c r="Q57" s="142">
        <f t="shared" si="1"/>
        <v>796.11</v>
      </c>
      <c r="R57" s="132"/>
    </row>
    <row r="58" spans="1:18" s="133" customFormat="1" ht="15" customHeight="1" x14ac:dyDescent="0.2">
      <c r="A58" s="131"/>
      <c r="B58" s="134" t="s">
        <v>123</v>
      </c>
      <c r="C58" s="135"/>
      <c r="D58" s="135"/>
      <c r="E58" s="135"/>
      <c r="F58" s="135"/>
      <c r="G58" s="135"/>
      <c r="H58" s="135"/>
      <c r="I58" s="139"/>
      <c r="J58" s="184">
        <v>1</v>
      </c>
      <c r="K58" s="141"/>
      <c r="L58" s="141"/>
      <c r="M58" s="140"/>
      <c r="N58" s="140">
        <v>3492.88</v>
      </c>
      <c r="O58" s="140"/>
      <c r="P58" s="140"/>
      <c r="Q58" s="142">
        <f t="shared" si="1"/>
        <v>3492.88</v>
      </c>
      <c r="R58" s="132"/>
    </row>
    <row r="59" spans="1:18" s="133" customFormat="1" ht="15" customHeight="1" x14ac:dyDescent="0.2">
      <c r="A59" s="131"/>
      <c r="B59" s="134" t="s">
        <v>124</v>
      </c>
      <c r="C59" s="135"/>
      <c r="D59" s="135"/>
      <c r="E59" s="135"/>
      <c r="F59" s="135"/>
      <c r="G59" s="135"/>
      <c r="H59" s="135"/>
      <c r="I59" s="139"/>
      <c r="J59" s="184">
        <v>1</v>
      </c>
      <c r="K59" s="141"/>
      <c r="L59" s="141"/>
      <c r="M59" s="140"/>
      <c r="N59" s="140">
        <v>2899.62</v>
      </c>
      <c r="O59" s="140"/>
      <c r="P59" s="140"/>
      <c r="Q59" s="142">
        <f t="shared" si="1"/>
        <v>2899.62</v>
      </c>
      <c r="R59" s="132"/>
    </row>
    <row r="60" spans="1:18" s="153" customFormat="1" ht="15" customHeight="1" x14ac:dyDescent="0.2">
      <c r="A60" s="131"/>
      <c r="B60" s="134" t="s">
        <v>125</v>
      </c>
      <c r="C60" s="135"/>
      <c r="D60" s="135"/>
      <c r="E60" s="135"/>
      <c r="F60" s="135"/>
      <c r="G60" s="135"/>
      <c r="H60" s="135"/>
      <c r="I60" s="139"/>
      <c r="J60" s="184">
        <v>1</v>
      </c>
      <c r="K60" s="141"/>
      <c r="L60" s="141"/>
      <c r="M60" s="140"/>
      <c r="N60" s="140">
        <v>448.02</v>
      </c>
      <c r="O60" s="140"/>
      <c r="P60" s="140"/>
      <c r="Q60" s="142">
        <f t="shared" si="1"/>
        <v>448.02</v>
      </c>
      <c r="R60" s="132"/>
    </row>
    <row r="61" spans="1:18" s="133" customFormat="1" ht="15" customHeight="1" x14ac:dyDescent="0.2">
      <c r="A61" s="131"/>
      <c r="B61" s="134" t="s">
        <v>126</v>
      </c>
      <c r="C61" s="135"/>
      <c r="D61" s="135"/>
      <c r="E61" s="135"/>
      <c r="F61" s="135"/>
      <c r="G61" s="135"/>
      <c r="H61" s="135"/>
      <c r="I61" s="139"/>
      <c r="J61" s="184">
        <v>1</v>
      </c>
      <c r="K61" s="141"/>
      <c r="L61" s="141"/>
      <c r="M61" s="140"/>
      <c r="N61" s="140">
        <v>728.76</v>
      </c>
      <c r="O61" s="140"/>
      <c r="P61" s="140"/>
      <c r="Q61" s="142">
        <f t="shared" si="1"/>
        <v>728.76</v>
      </c>
      <c r="R61" s="132"/>
    </row>
    <row r="62" spans="1:18" s="133" customFormat="1" ht="15" customHeight="1" x14ac:dyDescent="0.2">
      <c r="A62" s="131"/>
      <c r="B62" s="134" t="s">
        <v>128</v>
      </c>
      <c r="C62" s="135"/>
      <c r="D62" s="135"/>
      <c r="E62" s="135"/>
      <c r="F62" s="135"/>
      <c r="G62" s="135"/>
      <c r="H62" s="135"/>
      <c r="I62" s="139"/>
      <c r="J62" s="184">
        <v>1</v>
      </c>
      <c r="K62" s="141"/>
      <c r="L62" s="141"/>
      <c r="M62" s="140"/>
      <c r="N62" s="140">
        <v>4227.5200000000004</v>
      </c>
      <c r="O62" s="140"/>
      <c r="P62" s="140"/>
      <c r="Q62" s="142">
        <f t="shared" si="1"/>
        <v>4227.5200000000004</v>
      </c>
      <c r="R62" s="132"/>
    </row>
    <row r="63" spans="1:18" s="133" customFormat="1" ht="15" customHeight="1" x14ac:dyDescent="0.2">
      <c r="A63" s="131"/>
      <c r="B63" s="134" t="s">
        <v>129</v>
      </c>
      <c r="C63" s="135"/>
      <c r="D63" s="135"/>
      <c r="E63" s="135"/>
      <c r="F63" s="135"/>
      <c r="G63" s="135"/>
      <c r="H63" s="135"/>
      <c r="I63" s="139"/>
      <c r="J63" s="184">
        <v>1</v>
      </c>
      <c r="K63" s="141"/>
      <c r="L63" s="141"/>
      <c r="M63" s="140"/>
      <c r="N63" s="140">
        <v>2276.7600000000002</v>
      </c>
      <c r="O63" s="140"/>
      <c r="P63" s="140"/>
      <c r="Q63" s="142">
        <f t="shared" si="1"/>
        <v>2276.7600000000002</v>
      </c>
      <c r="R63" s="132"/>
    </row>
    <row r="64" spans="1:18" s="133" customFormat="1" ht="15" customHeight="1" x14ac:dyDescent="0.2">
      <c r="A64" s="131"/>
      <c r="B64" s="134" t="s">
        <v>130</v>
      </c>
      <c r="C64" s="135"/>
      <c r="D64" s="135"/>
      <c r="E64" s="135"/>
      <c r="F64" s="135"/>
      <c r="G64" s="135"/>
      <c r="H64" s="135"/>
      <c r="I64" s="139"/>
      <c r="J64" s="184">
        <v>1</v>
      </c>
      <c r="K64" s="141"/>
      <c r="L64" s="141"/>
      <c r="M64" s="140"/>
      <c r="N64" s="140">
        <v>175.34</v>
      </c>
      <c r="O64" s="140"/>
      <c r="P64" s="140"/>
      <c r="Q64" s="142">
        <f t="shared" si="1"/>
        <v>175.34</v>
      </c>
      <c r="R64" s="132"/>
    </row>
    <row r="65" spans="1:18" s="153" customFormat="1" ht="15" customHeight="1" x14ac:dyDescent="0.2">
      <c r="A65" s="131"/>
      <c r="B65" s="134" t="s">
        <v>131</v>
      </c>
      <c r="C65" s="135"/>
      <c r="D65" s="135"/>
      <c r="E65" s="135"/>
      <c r="F65" s="135"/>
      <c r="G65" s="135"/>
      <c r="H65" s="135"/>
      <c r="I65" s="139"/>
      <c r="J65" s="184">
        <v>1</v>
      </c>
      <c r="K65" s="141"/>
      <c r="L65" s="141"/>
      <c r="M65" s="140"/>
      <c r="N65" s="133">
        <v>602.76</v>
      </c>
      <c r="O65" s="140"/>
      <c r="P65" s="140"/>
      <c r="Q65" s="142">
        <f t="shared" si="1"/>
        <v>602.76</v>
      </c>
      <c r="R65" s="132"/>
    </row>
    <row r="66" spans="1:18" s="153" customFormat="1" ht="15" customHeight="1" x14ac:dyDescent="0.2">
      <c r="A66" s="131"/>
      <c r="B66" s="166" t="s">
        <v>161</v>
      </c>
      <c r="C66" s="135"/>
      <c r="D66" s="135"/>
      <c r="E66" s="135"/>
      <c r="F66" s="135"/>
      <c r="G66" s="135"/>
      <c r="H66" s="135"/>
      <c r="I66" s="139"/>
      <c r="J66" s="184">
        <v>0.05</v>
      </c>
      <c r="K66" s="141"/>
      <c r="L66" s="141"/>
      <c r="M66" s="140"/>
      <c r="N66" s="133">
        <f>SUM(N52:N65)</f>
        <v>25465.82</v>
      </c>
      <c r="O66" s="140"/>
      <c r="P66" s="140"/>
      <c r="Q66" s="142">
        <f>TRUNC(N66*J66,2)</f>
        <v>1273.29</v>
      </c>
      <c r="R66" s="132"/>
    </row>
    <row r="67" spans="1:18" s="153" customFormat="1" ht="15" customHeight="1" x14ac:dyDescent="0.2">
      <c r="A67" s="131"/>
      <c r="B67" s="143" t="s">
        <v>14</v>
      </c>
      <c r="C67" s="144"/>
      <c r="D67" s="145"/>
      <c r="E67" s="146"/>
      <c r="F67" s="144"/>
      <c r="G67" s="147"/>
      <c r="H67" s="146"/>
      <c r="I67" s="148"/>
      <c r="J67" s="148"/>
      <c r="K67" s="149"/>
      <c r="L67" s="149"/>
      <c r="M67" s="149"/>
      <c r="N67" s="149"/>
      <c r="O67" s="149"/>
      <c r="P67" s="149"/>
      <c r="Q67" s="150">
        <f>SUM(Q52:Q66)</f>
        <v>26739.11</v>
      </c>
      <c r="R67" s="151" t="s">
        <v>8</v>
      </c>
    </row>
    <row r="68" spans="1:18" s="153" customFormat="1" ht="15" customHeight="1" x14ac:dyDescent="0.2">
      <c r="A68" s="131"/>
      <c r="B68" s="134"/>
      <c r="C68" s="135"/>
      <c r="D68" s="136"/>
      <c r="E68" s="137"/>
      <c r="F68" s="135"/>
      <c r="G68" s="138"/>
      <c r="H68" s="137"/>
      <c r="I68" s="139"/>
      <c r="J68" s="140"/>
      <c r="K68" s="141"/>
      <c r="L68" s="140"/>
      <c r="M68" s="140"/>
      <c r="N68" s="140"/>
      <c r="O68" s="140"/>
      <c r="P68" s="140"/>
      <c r="Q68" s="142"/>
      <c r="R68" s="132"/>
    </row>
    <row r="69" spans="1:18" s="133" customFormat="1" ht="15" customHeight="1" x14ac:dyDescent="0.2">
      <c r="A69" s="131" t="s">
        <v>54</v>
      </c>
      <c r="B69" s="305" t="str">
        <f>'Planilha Orçamentária'!D22</f>
        <v>CBUQ (camada pronta - binder) exclusive fornecimento e transportes do CAP e massa, inclusive fornecimento e transporte da brita e pó de pedra</v>
      </c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7"/>
      <c r="R69" s="132"/>
    </row>
    <row r="70" spans="1:18" s="133" customFormat="1" ht="15" customHeight="1" x14ac:dyDescent="0.2">
      <c r="A70" s="181"/>
      <c r="B70" s="326" t="s">
        <v>162</v>
      </c>
      <c r="C70" s="326"/>
      <c r="D70" s="136"/>
      <c r="E70" s="137"/>
      <c r="F70" s="135"/>
      <c r="G70" s="138"/>
      <c r="H70" s="137"/>
      <c r="I70" s="139"/>
      <c r="J70" s="195">
        <v>0.05</v>
      </c>
      <c r="K70" s="239"/>
      <c r="L70" s="239"/>
      <c r="M70" s="164">
        <v>0.03</v>
      </c>
      <c r="N70" s="140">
        <f>Q66</f>
        <v>1273.29</v>
      </c>
      <c r="O70" s="140">
        <f>N70*M70</f>
        <v>38.198699999999995</v>
      </c>
      <c r="P70" s="140">
        <v>2.34</v>
      </c>
      <c r="Q70" s="140">
        <f>TRUNC(O70*P70,2)</f>
        <v>89.38</v>
      </c>
      <c r="R70" s="247"/>
    </row>
    <row r="71" spans="1:18" s="133" customFormat="1" ht="15" customHeight="1" x14ac:dyDescent="0.2">
      <c r="A71" s="181"/>
      <c r="B71" s="304" t="s">
        <v>211</v>
      </c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248"/>
    </row>
    <row r="72" spans="1:18" s="133" customFormat="1" ht="15" customHeight="1" x14ac:dyDescent="0.2">
      <c r="A72" s="131"/>
      <c r="B72" s="143" t="s">
        <v>14</v>
      </c>
      <c r="C72" s="144"/>
      <c r="D72" s="145"/>
      <c r="E72" s="146"/>
      <c r="F72" s="144"/>
      <c r="G72" s="147"/>
      <c r="H72" s="146"/>
      <c r="I72" s="148"/>
      <c r="J72" s="148"/>
      <c r="K72" s="149"/>
      <c r="L72" s="149"/>
      <c r="M72" s="149"/>
      <c r="N72" s="149"/>
      <c r="O72" s="149"/>
      <c r="P72" s="149"/>
      <c r="Q72" s="150">
        <f>SUM(Q70:Q70)</f>
        <v>89.38</v>
      </c>
      <c r="R72" s="151" t="s">
        <v>150</v>
      </c>
    </row>
    <row r="73" spans="1:18" s="133" customFormat="1" ht="15" customHeight="1" x14ac:dyDescent="0.2">
      <c r="A73" s="131"/>
      <c r="B73" s="186"/>
      <c r="C73" s="187"/>
      <c r="D73" s="188"/>
      <c r="E73" s="189"/>
      <c r="F73" s="187"/>
      <c r="G73" s="190"/>
      <c r="H73" s="189"/>
      <c r="I73" s="139"/>
      <c r="J73" s="139"/>
      <c r="K73" s="191"/>
      <c r="L73" s="191"/>
      <c r="M73" s="191"/>
      <c r="N73" s="191"/>
      <c r="O73" s="191"/>
      <c r="P73" s="191"/>
      <c r="Q73" s="192"/>
      <c r="R73" s="129"/>
    </row>
    <row r="74" spans="1:18" s="153" customFormat="1" ht="15" customHeight="1" x14ac:dyDescent="0.2">
      <c r="A74" s="131" t="s">
        <v>110</v>
      </c>
      <c r="B74" s="305" t="str">
        <f>'Planilha Orçamentária'!D23</f>
        <v>CBUQ (camada pronta-faixa"C") exclusive fornecimento do CAP e transporte de todos os materiais</v>
      </c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7"/>
      <c r="R74" s="235"/>
    </row>
    <row r="75" spans="1:18" s="153" customFormat="1" ht="15" customHeight="1" x14ac:dyDescent="0.2">
      <c r="A75" s="131"/>
      <c r="B75" s="134" t="s">
        <v>117</v>
      </c>
      <c r="C75" s="135"/>
      <c r="D75" s="135"/>
      <c r="E75" s="135"/>
      <c r="F75" s="135"/>
      <c r="G75" s="135"/>
      <c r="H75" s="135"/>
      <c r="I75" s="162"/>
      <c r="J75" s="184">
        <v>1</v>
      </c>
      <c r="K75" s="311"/>
      <c r="L75" s="311"/>
      <c r="M75" s="140">
        <v>0.03</v>
      </c>
      <c r="N75" s="140">
        <v>4926.41</v>
      </c>
      <c r="O75" s="140">
        <f>TRUNC(N75*M75,2)</f>
        <v>147.79</v>
      </c>
      <c r="P75" s="140">
        <v>2.34</v>
      </c>
      <c r="Q75" s="142">
        <f>TRUNC(O75*P75,2)</f>
        <v>345.82</v>
      </c>
      <c r="R75" s="132"/>
    </row>
    <row r="76" spans="1:18" s="153" customFormat="1" ht="15" customHeight="1" x14ac:dyDescent="0.2">
      <c r="A76" s="131"/>
      <c r="B76" s="134" t="s">
        <v>118</v>
      </c>
      <c r="C76" s="135"/>
      <c r="D76" s="135"/>
      <c r="E76" s="135"/>
      <c r="F76" s="135"/>
      <c r="G76" s="135"/>
      <c r="H76" s="135"/>
      <c r="I76" s="162"/>
      <c r="J76" s="184">
        <v>1</v>
      </c>
      <c r="K76" s="141"/>
      <c r="L76" s="141"/>
      <c r="M76" s="140">
        <v>0.03</v>
      </c>
      <c r="N76" s="140">
        <v>2615.83</v>
      </c>
      <c r="O76" s="140">
        <f t="shared" ref="O76:O88" si="2">TRUNC(N76*M76,2)</f>
        <v>78.47</v>
      </c>
      <c r="P76" s="140">
        <v>2.34</v>
      </c>
      <c r="Q76" s="142">
        <f t="shared" ref="Q76:Q88" si="3">TRUNC(O76*P76,2)</f>
        <v>183.61</v>
      </c>
      <c r="R76" s="132"/>
    </row>
    <row r="77" spans="1:18" s="153" customFormat="1" ht="15" customHeight="1" x14ac:dyDescent="0.2">
      <c r="A77" s="131"/>
      <c r="B77" s="134" t="s">
        <v>119</v>
      </c>
      <c r="C77" s="135"/>
      <c r="D77" s="135"/>
      <c r="E77" s="135"/>
      <c r="F77" s="135"/>
      <c r="G77" s="135"/>
      <c r="H77" s="135"/>
      <c r="I77" s="139"/>
      <c r="J77" s="184">
        <v>1</v>
      </c>
      <c r="K77" s="141"/>
      <c r="L77" s="141"/>
      <c r="M77" s="140">
        <v>0.03</v>
      </c>
      <c r="N77" s="140">
        <v>688.74</v>
      </c>
      <c r="O77" s="140">
        <f t="shared" si="2"/>
        <v>20.66</v>
      </c>
      <c r="P77" s="140">
        <v>2.34</v>
      </c>
      <c r="Q77" s="142">
        <f t="shared" si="3"/>
        <v>48.34</v>
      </c>
      <c r="R77" s="132"/>
    </row>
    <row r="78" spans="1:18" s="153" customFormat="1" ht="15" customHeight="1" x14ac:dyDescent="0.2">
      <c r="A78" s="131"/>
      <c r="B78" s="134" t="s">
        <v>120</v>
      </c>
      <c r="C78" s="135"/>
      <c r="D78" s="135"/>
      <c r="E78" s="135"/>
      <c r="F78" s="135"/>
      <c r="G78" s="135"/>
      <c r="H78" s="135"/>
      <c r="I78" s="139"/>
      <c r="J78" s="184">
        <v>1</v>
      </c>
      <c r="K78" s="141"/>
      <c r="L78" s="141"/>
      <c r="M78" s="140">
        <v>0.03</v>
      </c>
      <c r="N78" s="140">
        <v>899.26</v>
      </c>
      <c r="O78" s="140">
        <f t="shared" si="2"/>
        <v>26.97</v>
      </c>
      <c r="P78" s="140">
        <v>2.34</v>
      </c>
      <c r="Q78" s="142">
        <f t="shared" si="3"/>
        <v>63.1</v>
      </c>
      <c r="R78" s="132"/>
    </row>
    <row r="79" spans="1:18" s="153" customFormat="1" ht="15" customHeight="1" x14ac:dyDescent="0.2">
      <c r="A79" s="131"/>
      <c r="B79" s="134" t="s">
        <v>121</v>
      </c>
      <c r="C79" s="135"/>
      <c r="D79" s="135"/>
      <c r="E79" s="135"/>
      <c r="F79" s="135"/>
      <c r="G79" s="135"/>
      <c r="H79" s="135"/>
      <c r="I79" s="139"/>
      <c r="J79" s="184">
        <v>1</v>
      </c>
      <c r="K79" s="141"/>
      <c r="L79" s="141"/>
      <c r="M79" s="140">
        <v>0.03</v>
      </c>
      <c r="N79" s="140">
        <v>687.81</v>
      </c>
      <c r="O79" s="140">
        <f t="shared" si="2"/>
        <v>20.63</v>
      </c>
      <c r="P79" s="140">
        <v>2.34</v>
      </c>
      <c r="Q79" s="142">
        <f t="shared" si="3"/>
        <v>48.27</v>
      </c>
      <c r="R79" s="132"/>
    </row>
    <row r="80" spans="1:18" s="153" customFormat="1" ht="15" customHeight="1" x14ac:dyDescent="0.2">
      <c r="A80" s="131"/>
      <c r="B80" s="134" t="s">
        <v>122</v>
      </c>
      <c r="C80" s="135"/>
      <c r="D80" s="135"/>
      <c r="E80" s="135"/>
      <c r="F80" s="135"/>
      <c r="G80" s="135"/>
      <c r="H80" s="135"/>
      <c r="I80" s="139"/>
      <c r="J80" s="184">
        <v>1</v>
      </c>
      <c r="K80" s="141"/>
      <c r="L80" s="141"/>
      <c r="M80" s="140">
        <v>0.03</v>
      </c>
      <c r="N80" s="140">
        <v>796.11</v>
      </c>
      <c r="O80" s="140">
        <f t="shared" si="2"/>
        <v>23.88</v>
      </c>
      <c r="P80" s="140">
        <v>2.34</v>
      </c>
      <c r="Q80" s="142">
        <f t="shared" si="3"/>
        <v>55.87</v>
      </c>
      <c r="R80" s="132"/>
    </row>
    <row r="81" spans="1:18" s="153" customFormat="1" ht="15" customHeight="1" x14ac:dyDescent="0.2">
      <c r="A81" s="131"/>
      <c r="B81" s="134" t="s">
        <v>123</v>
      </c>
      <c r="C81" s="135"/>
      <c r="D81" s="135"/>
      <c r="E81" s="135"/>
      <c r="F81" s="135"/>
      <c r="G81" s="135"/>
      <c r="H81" s="135"/>
      <c r="I81" s="139"/>
      <c r="J81" s="184">
        <v>1</v>
      </c>
      <c r="K81" s="141"/>
      <c r="L81" s="141"/>
      <c r="M81" s="140">
        <v>0.03</v>
      </c>
      <c r="N81" s="140">
        <v>3492.88</v>
      </c>
      <c r="O81" s="140">
        <f t="shared" si="2"/>
        <v>104.78</v>
      </c>
      <c r="P81" s="140">
        <v>2.34</v>
      </c>
      <c r="Q81" s="142">
        <f t="shared" si="3"/>
        <v>245.18</v>
      </c>
      <c r="R81" s="132"/>
    </row>
    <row r="82" spans="1:18" s="153" customFormat="1" ht="15" customHeight="1" x14ac:dyDescent="0.2">
      <c r="A82" s="131"/>
      <c r="B82" s="134" t="s">
        <v>124</v>
      </c>
      <c r="C82" s="135"/>
      <c r="D82" s="135"/>
      <c r="E82" s="135"/>
      <c r="F82" s="135"/>
      <c r="G82" s="135"/>
      <c r="H82" s="135"/>
      <c r="I82" s="139"/>
      <c r="J82" s="184">
        <v>1</v>
      </c>
      <c r="K82" s="141"/>
      <c r="L82" s="141"/>
      <c r="M82" s="140">
        <v>0.03</v>
      </c>
      <c r="N82" s="140">
        <v>2899.62</v>
      </c>
      <c r="O82" s="140">
        <f t="shared" si="2"/>
        <v>86.98</v>
      </c>
      <c r="P82" s="140">
        <v>2.34</v>
      </c>
      <c r="Q82" s="142">
        <f t="shared" si="3"/>
        <v>203.53</v>
      </c>
      <c r="R82" s="132"/>
    </row>
    <row r="83" spans="1:18" s="153" customFormat="1" ht="15" customHeight="1" x14ac:dyDescent="0.2">
      <c r="A83" s="131"/>
      <c r="B83" s="134" t="s">
        <v>125</v>
      </c>
      <c r="C83" s="135"/>
      <c r="D83" s="135"/>
      <c r="E83" s="135"/>
      <c r="F83" s="135"/>
      <c r="G83" s="135"/>
      <c r="H83" s="135"/>
      <c r="I83" s="139"/>
      <c r="J83" s="184">
        <v>1</v>
      </c>
      <c r="K83" s="141"/>
      <c r="L83" s="141"/>
      <c r="M83" s="140">
        <v>0.03</v>
      </c>
      <c r="N83" s="140">
        <v>448.02</v>
      </c>
      <c r="O83" s="140">
        <f t="shared" si="2"/>
        <v>13.44</v>
      </c>
      <c r="P83" s="140">
        <v>2.34</v>
      </c>
      <c r="Q83" s="142">
        <f t="shared" si="3"/>
        <v>31.44</v>
      </c>
      <c r="R83" s="132"/>
    </row>
    <row r="84" spans="1:18" s="153" customFormat="1" ht="15" customHeight="1" x14ac:dyDescent="0.2">
      <c r="A84" s="131"/>
      <c r="B84" s="134" t="s">
        <v>126</v>
      </c>
      <c r="C84" s="135"/>
      <c r="D84" s="135"/>
      <c r="E84" s="135"/>
      <c r="F84" s="135"/>
      <c r="G84" s="135"/>
      <c r="H84" s="135"/>
      <c r="I84" s="139"/>
      <c r="J84" s="184">
        <v>1</v>
      </c>
      <c r="K84" s="141"/>
      <c r="L84" s="141"/>
      <c r="M84" s="140">
        <v>0.03</v>
      </c>
      <c r="N84" s="140">
        <v>728.76</v>
      </c>
      <c r="O84" s="140">
        <f t="shared" si="2"/>
        <v>21.86</v>
      </c>
      <c r="P84" s="140">
        <v>2.34</v>
      </c>
      <c r="Q84" s="142">
        <f t="shared" si="3"/>
        <v>51.15</v>
      </c>
      <c r="R84" s="132"/>
    </row>
    <row r="85" spans="1:18" s="153" customFormat="1" ht="15" customHeight="1" x14ac:dyDescent="0.2">
      <c r="A85" s="131"/>
      <c r="B85" s="134" t="s">
        <v>128</v>
      </c>
      <c r="C85" s="135"/>
      <c r="D85" s="135"/>
      <c r="E85" s="135"/>
      <c r="F85" s="135"/>
      <c r="G85" s="135"/>
      <c r="H85" s="135"/>
      <c r="I85" s="139"/>
      <c r="J85" s="184">
        <v>1</v>
      </c>
      <c r="K85" s="141"/>
      <c r="L85" s="141"/>
      <c r="M85" s="140">
        <v>0.03</v>
      </c>
      <c r="N85" s="140">
        <v>4227.5200000000004</v>
      </c>
      <c r="O85" s="140">
        <f t="shared" si="2"/>
        <v>126.82</v>
      </c>
      <c r="P85" s="140">
        <v>2.34</v>
      </c>
      <c r="Q85" s="142">
        <f t="shared" si="3"/>
        <v>296.75</v>
      </c>
      <c r="R85" s="132"/>
    </row>
    <row r="86" spans="1:18" s="133" customFormat="1" ht="15" customHeight="1" x14ac:dyDescent="0.2">
      <c r="A86" s="131"/>
      <c r="B86" s="134" t="s">
        <v>129</v>
      </c>
      <c r="C86" s="135"/>
      <c r="D86" s="135"/>
      <c r="E86" s="135"/>
      <c r="F86" s="135"/>
      <c r="G86" s="135"/>
      <c r="H86" s="135"/>
      <c r="I86" s="139"/>
      <c r="J86" s="184">
        <v>1</v>
      </c>
      <c r="K86" s="141"/>
      <c r="L86" s="141"/>
      <c r="M86" s="140">
        <v>0.03</v>
      </c>
      <c r="N86" s="140">
        <v>2276.7600000000002</v>
      </c>
      <c r="O86" s="140">
        <f t="shared" si="2"/>
        <v>68.3</v>
      </c>
      <c r="P86" s="140">
        <v>2.34</v>
      </c>
      <c r="Q86" s="142">
        <f t="shared" si="3"/>
        <v>159.82</v>
      </c>
      <c r="R86" s="132"/>
    </row>
    <row r="87" spans="1:18" s="133" customFormat="1" ht="15" customHeight="1" x14ac:dyDescent="0.2">
      <c r="A87" s="131"/>
      <c r="B87" s="134" t="s">
        <v>130</v>
      </c>
      <c r="C87" s="135"/>
      <c r="D87" s="135"/>
      <c r="E87" s="135"/>
      <c r="F87" s="135"/>
      <c r="G87" s="135"/>
      <c r="H87" s="135"/>
      <c r="I87" s="139"/>
      <c r="J87" s="184">
        <v>1</v>
      </c>
      <c r="K87" s="141"/>
      <c r="L87" s="141"/>
      <c r="M87" s="140">
        <v>0.03</v>
      </c>
      <c r="N87" s="140">
        <v>175.34</v>
      </c>
      <c r="O87" s="140">
        <f t="shared" si="2"/>
        <v>5.26</v>
      </c>
      <c r="P87" s="140">
        <v>2.34</v>
      </c>
      <c r="Q87" s="142">
        <f t="shared" si="3"/>
        <v>12.3</v>
      </c>
      <c r="R87" s="132"/>
    </row>
    <row r="88" spans="1:18" s="133" customFormat="1" ht="15" customHeight="1" x14ac:dyDescent="0.2">
      <c r="A88" s="131"/>
      <c r="B88" s="134" t="s">
        <v>131</v>
      </c>
      <c r="C88" s="135"/>
      <c r="D88" s="135"/>
      <c r="E88" s="135"/>
      <c r="F88" s="135"/>
      <c r="G88" s="135"/>
      <c r="H88" s="135"/>
      <c r="I88" s="139"/>
      <c r="J88" s="184">
        <v>1</v>
      </c>
      <c r="K88" s="141"/>
      <c r="L88" s="141"/>
      <c r="M88" s="140">
        <v>0.03</v>
      </c>
      <c r="N88" s="133">
        <v>602.76</v>
      </c>
      <c r="O88" s="140">
        <f t="shared" si="2"/>
        <v>18.079999999999998</v>
      </c>
      <c r="P88" s="140">
        <v>2.34</v>
      </c>
      <c r="Q88" s="142">
        <f t="shared" si="3"/>
        <v>42.3</v>
      </c>
      <c r="R88" s="132"/>
    </row>
    <row r="89" spans="1:18" s="133" customFormat="1" ht="15" customHeight="1" x14ac:dyDescent="0.2">
      <c r="A89" s="131"/>
      <c r="B89" s="312" t="s">
        <v>211</v>
      </c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4"/>
      <c r="R89" s="234"/>
    </row>
    <row r="90" spans="1:18" s="133" customFormat="1" ht="15" customHeight="1" x14ac:dyDescent="0.2">
      <c r="A90" s="131"/>
      <c r="B90" s="143" t="s">
        <v>14</v>
      </c>
      <c r="C90" s="144"/>
      <c r="D90" s="145"/>
      <c r="E90" s="146"/>
      <c r="F90" s="144"/>
      <c r="G90" s="147"/>
      <c r="H90" s="146"/>
      <c r="I90" s="148"/>
      <c r="J90" s="148"/>
      <c r="K90" s="149"/>
      <c r="L90" s="149"/>
      <c r="M90" s="149"/>
      <c r="N90" s="149"/>
      <c r="O90" s="149"/>
      <c r="P90" s="149"/>
      <c r="Q90" s="150">
        <f>SUM(Q75:Q88)</f>
        <v>1787.48</v>
      </c>
      <c r="R90" s="151" t="s">
        <v>150</v>
      </c>
    </row>
    <row r="91" spans="1:18" s="133" customFormat="1" ht="15" customHeight="1" x14ac:dyDescent="0.2">
      <c r="A91" s="131"/>
      <c r="B91" s="134"/>
      <c r="C91" s="135"/>
      <c r="D91" s="136"/>
      <c r="E91" s="137"/>
      <c r="F91" s="135"/>
      <c r="G91" s="138"/>
      <c r="H91" s="137"/>
      <c r="I91" s="139"/>
      <c r="J91" s="140"/>
      <c r="K91" s="141"/>
      <c r="L91" s="140"/>
      <c r="M91" s="140"/>
      <c r="N91" s="140"/>
      <c r="O91" s="140"/>
      <c r="P91" s="140"/>
      <c r="Q91" s="142"/>
      <c r="R91" s="132"/>
    </row>
    <row r="92" spans="1:18" s="133" customFormat="1" ht="15.75" customHeight="1" x14ac:dyDescent="0.2">
      <c r="A92" s="131" t="s">
        <v>115</v>
      </c>
      <c r="B92" s="305" t="str">
        <f>'Planilha Orçamentária'!D24</f>
        <v>Serviços topográficos para pavimentação, inclusive nota de serviços, acompanhamento e greide</v>
      </c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7"/>
      <c r="R92" s="132"/>
    </row>
    <row r="93" spans="1:18" s="133" customFormat="1" ht="15" customHeight="1" x14ac:dyDescent="0.2">
      <c r="A93" s="131"/>
      <c r="B93" s="134" t="s">
        <v>117</v>
      </c>
      <c r="C93" s="135"/>
      <c r="D93" s="135"/>
      <c r="E93" s="135"/>
      <c r="F93" s="135"/>
      <c r="G93" s="135"/>
      <c r="H93" s="135"/>
      <c r="I93" s="162"/>
      <c r="J93" s="184">
        <v>1</v>
      </c>
      <c r="K93" s="141"/>
      <c r="L93" s="141"/>
      <c r="M93" s="140"/>
      <c r="N93" s="140">
        <v>4926.41</v>
      </c>
      <c r="O93" s="140"/>
      <c r="P93" s="140"/>
      <c r="Q93" s="142">
        <f>N93</f>
        <v>4926.41</v>
      </c>
      <c r="R93" s="132"/>
    </row>
    <row r="94" spans="1:18" s="133" customFormat="1" ht="15" customHeight="1" x14ac:dyDescent="0.2">
      <c r="A94" s="131"/>
      <c r="B94" s="134" t="s">
        <v>118</v>
      </c>
      <c r="C94" s="135"/>
      <c r="D94" s="135"/>
      <c r="E94" s="135"/>
      <c r="F94" s="135"/>
      <c r="G94" s="135"/>
      <c r="H94" s="135"/>
      <c r="I94" s="162"/>
      <c r="J94" s="184">
        <v>1</v>
      </c>
      <c r="K94" s="141"/>
      <c r="L94" s="141"/>
      <c r="M94" s="140"/>
      <c r="N94" s="140">
        <v>2615.83</v>
      </c>
      <c r="O94" s="140"/>
      <c r="P94" s="140"/>
      <c r="Q94" s="142">
        <f t="shared" ref="Q94:Q106" si="4">N94</f>
        <v>2615.83</v>
      </c>
      <c r="R94" s="132"/>
    </row>
    <row r="95" spans="1:18" s="133" customFormat="1" ht="15" customHeight="1" x14ac:dyDescent="0.2">
      <c r="A95" s="131"/>
      <c r="B95" s="134" t="s">
        <v>119</v>
      </c>
      <c r="C95" s="135"/>
      <c r="D95" s="135"/>
      <c r="E95" s="135"/>
      <c r="F95" s="135"/>
      <c r="G95" s="135"/>
      <c r="H95" s="135"/>
      <c r="I95" s="139"/>
      <c r="J95" s="184">
        <v>1</v>
      </c>
      <c r="K95" s="141"/>
      <c r="L95" s="141"/>
      <c r="M95" s="140"/>
      <c r="N95" s="140">
        <v>688.74</v>
      </c>
      <c r="O95" s="140"/>
      <c r="P95" s="140"/>
      <c r="Q95" s="142">
        <f t="shared" si="4"/>
        <v>688.74</v>
      </c>
      <c r="R95" s="132"/>
    </row>
    <row r="96" spans="1:18" s="133" customFormat="1" ht="15" customHeight="1" x14ac:dyDescent="0.2">
      <c r="A96" s="131"/>
      <c r="B96" s="134" t="s">
        <v>120</v>
      </c>
      <c r="C96" s="135"/>
      <c r="D96" s="135"/>
      <c r="E96" s="135"/>
      <c r="F96" s="135"/>
      <c r="G96" s="135"/>
      <c r="H96" s="135"/>
      <c r="I96" s="139"/>
      <c r="J96" s="184">
        <v>1</v>
      </c>
      <c r="K96" s="141"/>
      <c r="L96" s="141"/>
      <c r="M96" s="140"/>
      <c r="N96" s="140">
        <v>899.26</v>
      </c>
      <c r="O96" s="140"/>
      <c r="P96" s="140"/>
      <c r="Q96" s="142">
        <f t="shared" si="4"/>
        <v>899.26</v>
      </c>
      <c r="R96" s="132"/>
    </row>
    <row r="97" spans="1:18" s="133" customFormat="1" ht="15" customHeight="1" x14ac:dyDescent="0.2">
      <c r="A97" s="131"/>
      <c r="B97" s="134" t="s">
        <v>121</v>
      </c>
      <c r="C97" s="135"/>
      <c r="D97" s="135"/>
      <c r="E97" s="135"/>
      <c r="F97" s="135"/>
      <c r="G97" s="135"/>
      <c r="H97" s="135"/>
      <c r="I97" s="139"/>
      <c r="J97" s="184">
        <v>1</v>
      </c>
      <c r="K97" s="141"/>
      <c r="L97" s="141"/>
      <c r="M97" s="140"/>
      <c r="N97" s="140">
        <v>687.81</v>
      </c>
      <c r="O97" s="140"/>
      <c r="P97" s="140"/>
      <c r="Q97" s="142">
        <f t="shared" si="4"/>
        <v>687.81</v>
      </c>
      <c r="R97" s="132"/>
    </row>
    <row r="98" spans="1:18" s="133" customFormat="1" ht="15" customHeight="1" x14ac:dyDescent="0.2">
      <c r="A98" s="131"/>
      <c r="B98" s="134" t="s">
        <v>122</v>
      </c>
      <c r="C98" s="135"/>
      <c r="D98" s="135"/>
      <c r="E98" s="135"/>
      <c r="F98" s="135"/>
      <c r="G98" s="135"/>
      <c r="H98" s="135"/>
      <c r="I98" s="139"/>
      <c r="J98" s="184">
        <v>1</v>
      </c>
      <c r="K98" s="141"/>
      <c r="L98" s="141"/>
      <c r="M98" s="140"/>
      <c r="N98" s="140">
        <v>796.11</v>
      </c>
      <c r="O98" s="140"/>
      <c r="P98" s="140"/>
      <c r="Q98" s="142">
        <f t="shared" si="4"/>
        <v>796.11</v>
      </c>
      <c r="R98" s="132"/>
    </row>
    <row r="99" spans="1:18" s="133" customFormat="1" ht="15" customHeight="1" x14ac:dyDescent="0.2">
      <c r="A99" s="131"/>
      <c r="B99" s="134" t="s">
        <v>123</v>
      </c>
      <c r="C99" s="135"/>
      <c r="D99" s="135"/>
      <c r="E99" s="135"/>
      <c r="F99" s="135"/>
      <c r="G99" s="135"/>
      <c r="H99" s="135"/>
      <c r="I99" s="139"/>
      <c r="J99" s="184">
        <v>1</v>
      </c>
      <c r="K99" s="141"/>
      <c r="L99" s="141"/>
      <c r="M99" s="140"/>
      <c r="N99" s="140">
        <v>3492.88</v>
      </c>
      <c r="O99" s="140"/>
      <c r="P99" s="140"/>
      <c r="Q99" s="142">
        <f t="shared" si="4"/>
        <v>3492.88</v>
      </c>
      <c r="R99" s="132"/>
    </row>
    <row r="100" spans="1:18" s="153" customFormat="1" ht="15" customHeight="1" x14ac:dyDescent="0.2">
      <c r="A100" s="131"/>
      <c r="B100" s="134" t="s">
        <v>124</v>
      </c>
      <c r="C100" s="135"/>
      <c r="D100" s="135"/>
      <c r="E100" s="135"/>
      <c r="F100" s="135"/>
      <c r="G100" s="135"/>
      <c r="H100" s="135"/>
      <c r="I100" s="139"/>
      <c r="J100" s="184">
        <v>1</v>
      </c>
      <c r="K100" s="141"/>
      <c r="L100" s="141"/>
      <c r="M100" s="140"/>
      <c r="N100" s="140">
        <v>2899.62</v>
      </c>
      <c r="O100" s="140"/>
      <c r="P100" s="140"/>
      <c r="Q100" s="142">
        <f t="shared" si="4"/>
        <v>2899.62</v>
      </c>
      <c r="R100" s="132"/>
    </row>
    <row r="101" spans="1:18" s="133" customFormat="1" ht="15" customHeight="1" x14ac:dyDescent="0.2">
      <c r="A101" s="131"/>
      <c r="B101" s="134" t="s">
        <v>125</v>
      </c>
      <c r="C101" s="135"/>
      <c r="D101" s="135"/>
      <c r="E101" s="135"/>
      <c r="F101" s="135"/>
      <c r="G101" s="135"/>
      <c r="H101" s="135"/>
      <c r="I101" s="139"/>
      <c r="J101" s="184">
        <v>1</v>
      </c>
      <c r="K101" s="141"/>
      <c r="L101" s="141"/>
      <c r="M101" s="140"/>
      <c r="N101" s="140">
        <v>448.02</v>
      </c>
      <c r="O101" s="140"/>
      <c r="P101" s="140"/>
      <c r="Q101" s="142">
        <f t="shared" si="4"/>
        <v>448.02</v>
      </c>
      <c r="R101" s="132"/>
    </row>
    <row r="102" spans="1:18" s="133" customFormat="1" ht="15" customHeight="1" x14ac:dyDescent="0.2">
      <c r="A102" s="131"/>
      <c r="B102" s="134" t="s">
        <v>126</v>
      </c>
      <c r="C102" s="135"/>
      <c r="D102" s="135"/>
      <c r="E102" s="135"/>
      <c r="F102" s="135"/>
      <c r="G102" s="135"/>
      <c r="H102" s="135"/>
      <c r="I102" s="139"/>
      <c r="J102" s="184">
        <v>1</v>
      </c>
      <c r="K102" s="141"/>
      <c r="L102" s="141"/>
      <c r="M102" s="140"/>
      <c r="N102" s="140">
        <v>728.76</v>
      </c>
      <c r="O102" s="140"/>
      <c r="P102" s="140"/>
      <c r="Q102" s="142">
        <f t="shared" si="4"/>
        <v>728.76</v>
      </c>
      <c r="R102" s="132"/>
    </row>
    <row r="103" spans="1:18" s="133" customFormat="1" ht="15" customHeight="1" x14ac:dyDescent="0.2">
      <c r="A103" s="131"/>
      <c r="B103" s="134" t="s">
        <v>128</v>
      </c>
      <c r="C103" s="135"/>
      <c r="D103" s="135"/>
      <c r="E103" s="135"/>
      <c r="F103" s="135"/>
      <c r="G103" s="135"/>
      <c r="H103" s="135"/>
      <c r="I103" s="139"/>
      <c r="J103" s="184">
        <v>1</v>
      </c>
      <c r="K103" s="141"/>
      <c r="L103" s="141"/>
      <c r="M103" s="140"/>
      <c r="N103" s="140">
        <v>4227.5200000000004</v>
      </c>
      <c r="O103" s="140"/>
      <c r="P103" s="140"/>
      <c r="Q103" s="142">
        <f t="shared" si="4"/>
        <v>4227.5200000000004</v>
      </c>
      <c r="R103" s="132"/>
    </row>
    <row r="104" spans="1:18" s="133" customFormat="1" ht="15" customHeight="1" x14ac:dyDescent="0.2">
      <c r="A104" s="131"/>
      <c r="B104" s="134" t="s">
        <v>129</v>
      </c>
      <c r="C104" s="135"/>
      <c r="D104" s="135"/>
      <c r="E104" s="135"/>
      <c r="F104" s="135"/>
      <c r="G104" s="135"/>
      <c r="H104" s="135"/>
      <c r="I104" s="139"/>
      <c r="J104" s="184">
        <v>1</v>
      </c>
      <c r="K104" s="141"/>
      <c r="L104" s="141"/>
      <c r="M104" s="140"/>
      <c r="N104" s="140">
        <v>2276.7600000000002</v>
      </c>
      <c r="O104" s="140"/>
      <c r="P104" s="140"/>
      <c r="Q104" s="142">
        <f t="shared" si="4"/>
        <v>2276.7600000000002</v>
      </c>
      <c r="R104" s="132"/>
    </row>
    <row r="105" spans="1:18" s="133" customFormat="1" ht="15" customHeight="1" x14ac:dyDescent="0.2">
      <c r="A105" s="131"/>
      <c r="B105" s="134" t="s">
        <v>130</v>
      </c>
      <c r="C105" s="135"/>
      <c r="D105" s="135"/>
      <c r="E105" s="135"/>
      <c r="F105" s="135"/>
      <c r="G105" s="135"/>
      <c r="H105" s="135"/>
      <c r="I105" s="139"/>
      <c r="J105" s="184">
        <v>1</v>
      </c>
      <c r="K105" s="141"/>
      <c r="L105" s="141"/>
      <c r="M105" s="140"/>
      <c r="N105" s="140">
        <v>175.34</v>
      </c>
      <c r="O105" s="140"/>
      <c r="P105" s="140"/>
      <c r="Q105" s="142">
        <f t="shared" si="4"/>
        <v>175.34</v>
      </c>
      <c r="R105" s="132"/>
    </row>
    <row r="106" spans="1:18" s="133" customFormat="1" ht="15" customHeight="1" x14ac:dyDescent="0.2">
      <c r="A106" s="131"/>
      <c r="B106" s="134" t="s">
        <v>131</v>
      </c>
      <c r="C106" s="135"/>
      <c r="D106" s="135"/>
      <c r="E106" s="135"/>
      <c r="F106" s="135"/>
      <c r="G106" s="135"/>
      <c r="H106" s="135"/>
      <c r="I106" s="139"/>
      <c r="J106" s="184">
        <v>1</v>
      </c>
      <c r="K106" s="141"/>
      <c r="L106" s="141"/>
      <c r="M106" s="140"/>
      <c r="N106" s="133">
        <v>602.76</v>
      </c>
      <c r="O106" s="140"/>
      <c r="P106" s="140"/>
      <c r="Q106" s="142">
        <f t="shared" si="4"/>
        <v>602.76</v>
      </c>
      <c r="R106" s="132"/>
    </row>
    <row r="107" spans="1:18" s="153" customFormat="1" ht="15" customHeight="1" x14ac:dyDescent="0.2">
      <c r="A107" s="131"/>
      <c r="B107" s="143" t="s">
        <v>14</v>
      </c>
      <c r="C107" s="144"/>
      <c r="D107" s="145"/>
      <c r="E107" s="146"/>
      <c r="F107" s="144"/>
      <c r="G107" s="147"/>
      <c r="H107" s="146"/>
      <c r="I107" s="148"/>
      <c r="J107" s="148"/>
      <c r="K107" s="149"/>
      <c r="L107" s="149"/>
      <c r="M107" s="149"/>
      <c r="N107" s="149"/>
      <c r="O107" s="149"/>
      <c r="P107" s="149"/>
      <c r="Q107" s="150">
        <f>SUM(Q93:Q106)</f>
        <v>25465.82</v>
      </c>
      <c r="R107" s="151" t="s">
        <v>8</v>
      </c>
    </row>
    <row r="108" spans="1:18" s="133" customFormat="1" ht="15" customHeight="1" x14ac:dyDescent="0.2">
      <c r="A108" s="131"/>
      <c r="B108" s="186"/>
      <c r="C108" s="187"/>
      <c r="D108" s="188"/>
      <c r="E108" s="189"/>
      <c r="F108" s="187"/>
      <c r="G108" s="190"/>
      <c r="H108" s="189"/>
      <c r="I108" s="139"/>
      <c r="J108" s="139"/>
      <c r="K108" s="191"/>
      <c r="L108" s="191"/>
      <c r="M108" s="191"/>
      <c r="N108" s="191"/>
      <c r="O108" s="191"/>
      <c r="P108" s="191"/>
      <c r="Q108" s="192"/>
      <c r="R108" s="129"/>
    </row>
    <row r="109" spans="1:18" s="153" customFormat="1" ht="15" customHeight="1" x14ac:dyDescent="0.2">
      <c r="A109" s="131" t="s">
        <v>152</v>
      </c>
      <c r="B109" s="305" t="str">
        <f>'Planilha Orçamentária'!D25</f>
        <v>TR-301-00 (Massa Asfáltica) 1,296XP + 1,346XR + 9,977 (XP = 100; XR = 0)</v>
      </c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7"/>
      <c r="R109" s="132"/>
    </row>
    <row r="110" spans="1:18" s="133" customFormat="1" ht="15" customHeight="1" x14ac:dyDescent="0.2">
      <c r="A110" s="131"/>
      <c r="B110" s="134" t="s">
        <v>233</v>
      </c>
      <c r="C110" s="135"/>
      <c r="D110" s="135"/>
      <c r="E110" s="135"/>
      <c r="F110" s="135"/>
      <c r="G110" s="135"/>
      <c r="H110" s="135"/>
      <c r="I110" s="238"/>
      <c r="J110" s="184" t="s">
        <v>238</v>
      </c>
      <c r="K110" s="239"/>
      <c r="L110" s="239"/>
      <c r="M110" s="140"/>
      <c r="N110" s="140"/>
      <c r="O110" s="140"/>
      <c r="P110" s="140"/>
      <c r="Q110" s="142">
        <v>89.38</v>
      </c>
      <c r="R110" s="132"/>
    </row>
    <row r="111" spans="1:18" s="153" customFormat="1" ht="15" customHeight="1" x14ac:dyDescent="0.2">
      <c r="A111" s="131"/>
      <c r="B111" s="134" t="s">
        <v>234</v>
      </c>
      <c r="C111" s="135"/>
      <c r="D111" s="135"/>
      <c r="E111" s="135"/>
      <c r="F111" s="135"/>
      <c r="G111" s="135"/>
      <c r="H111" s="135"/>
      <c r="I111" s="139"/>
      <c r="J111" s="184" t="s">
        <v>237</v>
      </c>
      <c r="K111" s="239"/>
      <c r="L111" s="239"/>
      <c r="M111" s="140"/>
      <c r="N111" s="133"/>
      <c r="O111" s="140"/>
      <c r="P111" s="140"/>
      <c r="Q111" s="142">
        <v>1787.48</v>
      </c>
      <c r="R111" s="132"/>
    </row>
    <row r="112" spans="1:18" s="153" customFormat="1" ht="15" customHeight="1" x14ac:dyDescent="0.2">
      <c r="A112" s="131"/>
      <c r="B112" s="143" t="s">
        <v>14</v>
      </c>
      <c r="C112" s="144"/>
      <c r="D112" s="145"/>
      <c r="E112" s="146"/>
      <c r="F112" s="144"/>
      <c r="G112" s="147"/>
      <c r="H112" s="146"/>
      <c r="I112" s="148"/>
      <c r="J112" s="148"/>
      <c r="K112" s="149"/>
      <c r="L112" s="149"/>
      <c r="M112" s="149"/>
      <c r="N112" s="149"/>
      <c r="O112" s="149"/>
      <c r="P112" s="149"/>
      <c r="Q112" s="150">
        <f>SUM(Q110:Q111)</f>
        <v>1876.8600000000001</v>
      </c>
      <c r="R112" s="151" t="s">
        <v>150</v>
      </c>
    </row>
    <row r="113" spans="1:18" s="153" customFormat="1" ht="15" customHeight="1" x14ac:dyDescent="0.2">
      <c r="A113" s="131"/>
      <c r="B113" s="134"/>
      <c r="C113" s="135"/>
      <c r="D113" s="136"/>
      <c r="E113" s="137"/>
      <c r="F113" s="135"/>
      <c r="G113" s="138"/>
      <c r="H113" s="137"/>
      <c r="I113" s="139"/>
      <c r="J113" s="140"/>
      <c r="K113" s="239"/>
      <c r="L113" s="140"/>
      <c r="M113" s="140"/>
      <c r="N113" s="140"/>
      <c r="O113" s="140"/>
      <c r="P113" s="140"/>
      <c r="Q113" s="142"/>
      <c r="R113" s="132"/>
    </row>
    <row r="114" spans="1:18" s="153" customFormat="1" ht="15" customHeight="1" x14ac:dyDescent="0.2">
      <c r="A114" s="249" t="s">
        <v>160</v>
      </c>
      <c r="B114" s="308" t="str">
        <f>'Planilha Orçamentária'!D26</f>
        <v>Material betuminoso</v>
      </c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10"/>
      <c r="R114" s="132"/>
    </row>
    <row r="115" spans="1:18" s="153" customFormat="1" ht="15" customHeight="1" x14ac:dyDescent="0.2">
      <c r="A115" s="131" t="s">
        <v>217</v>
      </c>
      <c r="B115" s="305" t="str">
        <f>'Planilha Orçamentária'!D27</f>
        <v>CAP-50/70, fornecimento</v>
      </c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7"/>
      <c r="R115" s="132"/>
    </row>
    <row r="116" spans="1:18" s="133" customFormat="1" ht="15" customHeight="1" x14ac:dyDescent="0.2">
      <c r="A116" s="131"/>
      <c r="B116" s="134" t="s">
        <v>235</v>
      </c>
      <c r="C116" s="135"/>
      <c r="D116" s="135"/>
      <c r="E116" s="135"/>
      <c r="F116" s="135"/>
      <c r="G116" s="135"/>
      <c r="H116" s="135"/>
      <c r="I116" s="238"/>
      <c r="J116" s="184" t="s">
        <v>238</v>
      </c>
      <c r="K116" s="239"/>
      <c r="L116" s="239"/>
      <c r="M116" s="140"/>
      <c r="N116" s="140"/>
      <c r="O116" s="140"/>
      <c r="P116" s="140">
        <v>0.05</v>
      </c>
      <c r="Q116" s="142">
        <f>TRUNC(P116*89.38,2)</f>
        <v>4.46</v>
      </c>
      <c r="R116" s="132"/>
    </row>
    <row r="117" spans="1:18" s="153" customFormat="1" ht="15" customHeight="1" x14ac:dyDescent="0.2">
      <c r="A117" s="131"/>
      <c r="B117" s="134" t="s">
        <v>236</v>
      </c>
      <c r="C117" s="135"/>
      <c r="D117" s="135"/>
      <c r="E117" s="135"/>
      <c r="F117" s="135"/>
      <c r="G117" s="135"/>
      <c r="H117" s="135"/>
      <c r="I117" s="139"/>
      <c r="J117" s="184" t="s">
        <v>237</v>
      </c>
      <c r="K117" s="239"/>
      <c r="L117" s="239"/>
      <c r="M117" s="140"/>
      <c r="N117" s="133"/>
      <c r="O117" s="140"/>
      <c r="P117" s="140">
        <v>0.05</v>
      </c>
      <c r="Q117" s="142">
        <f>TRUNC(P117*1787.48,2)</f>
        <v>89.37</v>
      </c>
      <c r="R117" s="132"/>
    </row>
    <row r="118" spans="1:18" s="153" customFormat="1" ht="15" customHeight="1" x14ac:dyDescent="0.2">
      <c r="A118" s="131"/>
      <c r="B118" s="312" t="s">
        <v>240</v>
      </c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4"/>
      <c r="R118" s="132"/>
    </row>
    <row r="119" spans="1:18" s="153" customFormat="1" ht="15" customHeight="1" x14ac:dyDescent="0.2">
      <c r="A119" s="131"/>
      <c r="B119" s="143" t="s">
        <v>14</v>
      </c>
      <c r="C119" s="144"/>
      <c r="D119" s="145"/>
      <c r="E119" s="146"/>
      <c r="F119" s="144"/>
      <c r="G119" s="147"/>
      <c r="H119" s="146"/>
      <c r="I119" s="148"/>
      <c r="J119" s="148"/>
      <c r="K119" s="149"/>
      <c r="L119" s="149"/>
      <c r="M119" s="149"/>
      <c r="N119" s="149"/>
      <c r="O119" s="149"/>
      <c r="P119" s="149"/>
      <c r="Q119" s="150">
        <f>SUM(Q116:Q117)</f>
        <v>93.83</v>
      </c>
      <c r="R119" s="151" t="s">
        <v>150</v>
      </c>
    </row>
    <row r="120" spans="1:18" s="153" customFormat="1" ht="15" customHeight="1" x14ac:dyDescent="0.2">
      <c r="A120" s="131"/>
      <c r="B120" s="134"/>
      <c r="C120" s="135"/>
      <c r="D120" s="136"/>
      <c r="E120" s="137"/>
      <c r="F120" s="135"/>
      <c r="G120" s="138"/>
      <c r="H120" s="137"/>
      <c r="I120" s="139"/>
      <c r="J120" s="140"/>
      <c r="K120" s="239"/>
      <c r="L120" s="140"/>
      <c r="M120" s="140"/>
      <c r="N120" s="140"/>
      <c r="O120" s="140"/>
      <c r="P120" s="140"/>
      <c r="Q120" s="142"/>
      <c r="R120" s="132"/>
    </row>
    <row r="121" spans="1:18" s="153" customFormat="1" ht="15" customHeight="1" x14ac:dyDescent="0.2">
      <c r="A121" s="131" t="s">
        <v>220</v>
      </c>
      <c r="B121" s="305" t="str">
        <f>'Planilha Orçamentária'!D28</f>
        <v>Emulsão RR-1C, fornecimento</v>
      </c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7"/>
      <c r="R121" s="132"/>
    </row>
    <row r="122" spans="1:18" s="133" customFormat="1" ht="15" customHeight="1" x14ac:dyDescent="0.2">
      <c r="A122" s="131"/>
      <c r="B122" s="134" t="s">
        <v>235</v>
      </c>
      <c r="C122" s="135"/>
      <c r="D122" s="135"/>
      <c r="E122" s="135"/>
      <c r="F122" s="135"/>
      <c r="G122" s="135"/>
      <c r="H122" s="135"/>
      <c r="I122" s="238"/>
      <c r="J122" s="184">
        <v>1</v>
      </c>
      <c r="K122" s="239"/>
      <c r="L122" s="239"/>
      <c r="M122" s="140"/>
      <c r="N122" s="140">
        <f>Q66</f>
        <v>1273.29</v>
      </c>
      <c r="O122" s="140"/>
      <c r="P122" s="165">
        <v>4.0000000000000002E-4</v>
      </c>
      <c r="Q122" s="142">
        <f>TRUNC(P122*N122,2)</f>
        <v>0.5</v>
      </c>
      <c r="R122" s="132"/>
    </row>
    <row r="123" spans="1:18" s="153" customFormat="1" ht="15" customHeight="1" x14ac:dyDescent="0.2">
      <c r="A123" s="131"/>
      <c r="B123" s="134" t="s">
        <v>236</v>
      </c>
      <c r="C123" s="135"/>
      <c r="D123" s="135"/>
      <c r="E123" s="135"/>
      <c r="F123" s="135"/>
      <c r="G123" s="135"/>
      <c r="H123" s="135"/>
      <c r="I123" s="139"/>
      <c r="J123" s="184">
        <v>1</v>
      </c>
      <c r="K123" s="239"/>
      <c r="L123" s="239"/>
      <c r="M123" s="140"/>
      <c r="N123" s="133">
        <f>SUM(Q52:Q65)</f>
        <v>25465.82</v>
      </c>
      <c r="O123" s="140"/>
      <c r="P123" s="165">
        <v>4.0000000000000002E-4</v>
      </c>
      <c r="Q123" s="142">
        <f>TRUNC(P123*N123,2)</f>
        <v>10.18</v>
      </c>
      <c r="R123" s="132"/>
    </row>
    <row r="124" spans="1:18" s="153" customFormat="1" ht="15" customHeight="1" x14ac:dyDescent="0.2">
      <c r="A124" s="131"/>
      <c r="B124" s="312" t="s">
        <v>241</v>
      </c>
      <c r="C124" s="313"/>
      <c r="D124" s="313"/>
      <c r="E124" s="313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4"/>
      <c r="R124" s="132"/>
    </row>
    <row r="125" spans="1:18" s="153" customFormat="1" ht="15" customHeight="1" x14ac:dyDescent="0.2">
      <c r="A125" s="131"/>
      <c r="B125" s="143" t="s">
        <v>14</v>
      </c>
      <c r="C125" s="144"/>
      <c r="D125" s="145"/>
      <c r="E125" s="146"/>
      <c r="F125" s="144"/>
      <c r="G125" s="147"/>
      <c r="H125" s="146"/>
      <c r="I125" s="148"/>
      <c r="J125" s="148"/>
      <c r="K125" s="149"/>
      <c r="L125" s="149"/>
      <c r="M125" s="149"/>
      <c r="N125" s="149"/>
      <c r="O125" s="149"/>
      <c r="P125" s="149"/>
      <c r="Q125" s="150">
        <f>SUM(Q122:Q123)</f>
        <v>10.68</v>
      </c>
      <c r="R125" s="151" t="s">
        <v>150</v>
      </c>
    </row>
    <row r="126" spans="1:18" s="153" customFormat="1" ht="15" customHeight="1" x14ac:dyDescent="0.2">
      <c r="A126" s="131"/>
      <c r="B126" s="134"/>
      <c r="C126" s="135"/>
      <c r="D126" s="136"/>
      <c r="E126" s="137"/>
      <c r="F126" s="135"/>
      <c r="G126" s="138"/>
      <c r="H126" s="137"/>
      <c r="I126" s="139"/>
      <c r="J126" s="140"/>
      <c r="K126" s="239"/>
      <c r="L126" s="140"/>
      <c r="M126" s="140"/>
      <c r="N126" s="140"/>
      <c r="O126" s="140"/>
      <c r="P126" s="140"/>
      <c r="Q126" s="142"/>
      <c r="R126" s="132"/>
    </row>
    <row r="127" spans="1:18" s="153" customFormat="1" ht="15" customHeight="1" x14ac:dyDescent="0.2">
      <c r="A127" s="131" t="s">
        <v>221</v>
      </c>
      <c r="B127" s="305" t="str">
        <f>'Planilha Orçamentária'!D29</f>
        <v>Bonificação de 20,93% sobre Materiais Betuminosos</v>
      </c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7"/>
      <c r="R127" s="132"/>
    </row>
    <row r="128" spans="1:18" s="133" customFormat="1" ht="15" customHeight="1" x14ac:dyDescent="0.2">
      <c r="A128" s="131"/>
      <c r="B128" s="134" t="s">
        <v>242</v>
      </c>
      <c r="C128" s="135"/>
      <c r="D128" s="135"/>
      <c r="E128" s="135"/>
      <c r="F128" s="135"/>
      <c r="G128" s="135"/>
      <c r="H128" s="135"/>
      <c r="I128" s="238"/>
      <c r="J128" s="253">
        <v>283043.82</v>
      </c>
      <c r="K128" s="239"/>
      <c r="L128" s="239"/>
      <c r="M128" s="140"/>
      <c r="N128" s="140"/>
      <c r="O128" s="140"/>
      <c r="P128" s="254">
        <v>0.20930000000000001</v>
      </c>
      <c r="Q128" s="142">
        <f>P128*J128</f>
        <v>59241.071526000007</v>
      </c>
      <c r="R128" s="132"/>
    </row>
    <row r="129" spans="1:18" s="153" customFormat="1" ht="15" customHeight="1" x14ac:dyDescent="0.2">
      <c r="A129" s="131"/>
      <c r="B129" s="134" t="s">
        <v>243</v>
      </c>
      <c r="C129" s="135"/>
      <c r="D129" s="135"/>
      <c r="E129" s="135"/>
      <c r="F129" s="135"/>
      <c r="G129" s="135"/>
      <c r="H129" s="135"/>
      <c r="I129" s="139"/>
      <c r="J129" s="253">
        <v>20740.66</v>
      </c>
      <c r="K129" s="239"/>
      <c r="L129" s="239"/>
      <c r="M129" s="140"/>
      <c r="N129" s="133"/>
      <c r="O129" s="140"/>
      <c r="P129" s="254">
        <v>0.20930000000000001</v>
      </c>
      <c r="Q129" s="142">
        <f>P129*J129</f>
        <v>4341.0201379999999</v>
      </c>
      <c r="R129" s="132"/>
    </row>
    <row r="130" spans="1:18" s="153" customFormat="1" ht="15" customHeight="1" x14ac:dyDescent="0.2">
      <c r="A130" s="131"/>
      <c r="B130" s="143" t="s">
        <v>14</v>
      </c>
      <c r="C130" s="144"/>
      <c r="D130" s="145"/>
      <c r="E130" s="146"/>
      <c r="F130" s="144"/>
      <c r="G130" s="147"/>
      <c r="H130" s="146"/>
      <c r="I130" s="148"/>
      <c r="J130" s="148"/>
      <c r="K130" s="149"/>
      <c r="L130" s="149"/>
      <c r="M130" s="149"/>
      <c r="N130" s="149"/>
      <c r="O130" s="149"/>
      <c r="P130" s="149"/>
      <c r="Q130" s="150">
        <f>SUM(Q128:Q129)</f>
        <v>63582.091664000007</v>
      </c>
      <c r="R130" s="151" t="s">
        <v>150</v>
      </c>
    </row>
    <row r="131" spans="1:18" s="153" customFormat="1" ht="15" customHeight="1" x14ac:dyDescent="0.2">
      <c r="A131" s="131"/>
      <c r="B131" s="134"/>
      <c r="C131" s="135"/>
      <c r="D131" s="136"/>
      <c r="E131" s="137"/>
      <c r="F131" s="135"/>
      <c r="G131" s="138"/>
      <c r="H131" s="137"/>
      <c r="I131" s="139"/>
      <c r="J131" s="140"/>
      <c r="K131" s="239"/>
      <c r="L131" s="140"/>
      <c r="M131" s="140"/>
      <c r="N131" s="140"/>
      <c r="O131" s="140"/>
      <c r="P131" s="140"/>
      <c r="Q131" s="142"/>
      <c r="R131" s="132"/>
    </row>
    <row r="132" spans="1:18" s="153" customFormat="1" ht="15" customHeight="1" x14ac:dyDescent="0.2">
      <c r="A132" s="249" t="s">
        <v>222</v>
      </c>
      <c r="B132" s="308" t="str">
        <f>'Planilha Orçamentária'!D45</f>
        <v>Transporte de material betuminoso</v>
      </c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  <c r="O132" s="309"/>
      <c r="P132" s="309"/>
      <c r="Q132" s="310"/>
      <c r="R132" s="132"/>
    </row>
    <row r="133" spans="1:18" s="153" customFormat="1" ht="15" customHeight="1" x14ac:dyDescent="0.2">
      <c r="A133" s="131" t="s">
        <v>223</v>
      </c>
      <c r="B133" s="305" t="str">
        <f>'Planilha Orçamentária'!D31</f>
        <v>Transporte de Material Asfáltico (DNIT), inclusive BDI diferenciado (0,458XP + 0,541XR + 48,861); XP = 500; XR = 0; (BETIM X USINA)</v>
      </c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7"/>
      <c r="R133" s="132"/>
    </row>
    <row r="134" spans="1:18" s="133" customFormat="1" ht="15" customHeight="1" x14ac:dyDescent="0.2">
      <c r="A134" s="131"/>
      <c r="B134" s="134" t="s">
        <v>242</v>
      </c>
      <c r="C134" s="135"/>
      <c r="D134" s="135"/>
      <c r="E134" s="135"/>
      <c r="F134" s="135"/>
      <c r="G134" s="135"/>
      <c r="H134" s="135"/>
      <c r="I134" s="238"/>
      <c r="J134" s="184" t="s">
        <v>244</v>
      </c>
      <c r="K134" s="239"/>
      <c r="L134" s="239"/>
      <c r="M134" s="140"/>
      <c r="N134" s="140"/>
      <c r="O134" s="140"/>
      <c r="P134" s="140"/>
      <c r="Q134" s="142">
        <v>93.83</v>
      </c>
      <c r="R134" s="132"/>
    </row>
    <row r="135" spans="1:18" s="153" customFormat="1" ht="15" customHeight="1" x14ac:dyDescent="0.2">
      <c r="A135" s="131"/>
      <c r="B135" s="134" t="s">
        <v>243</v>
      </c>
      <c r="C135" s="135"/>
      <c r="D135" s="135"/>
      <c r="E135" s="135"/>
      <c r="F135" s="135"/>
      <c r="G135" s="135"/>
      <c r="H135" s="135"/>
      <c r="I135" s="139"/>
      <c r="J135" s="184" t="s">
        <v>245</v>
      </c>
      <c r="K135" s="239"/>
      <c r="L135" s="239"/>
      <c r="M135" s="140"/>
      <c r="N135" s="133"/>
      <c r="O135" s="140"/>
      <c r="P135" s="140"/>
      <c r="Q135" s="142">
        <v>10.68</v>
      </c>
      <c r="R135" s="132"/>
    </row>
    <row r="136" spans="1:18" s="153" customFormat="1" ht="15" customHeight="1" x14ac:dyDescent="0.2">
      <c r="A136" s="131"/>
      <c r="B136" s="143" t="s">
        <v>14</v>
      </c>
      <c r="C136" s="144"/>
      <c r="D136" s="145"/>
      <c r="E136" s="146"/>
      <c r="F136" s="144"/>
      <c r="G136" s="147"/>
      <c r="H136" s="146"/>
      <c r="I136" s="148"/>
      <c r="J136" s="148"/>
      <c r="K136" s="149"/>
      <c r="L136" s="149"/>
      <c r="M136" s="149"/>
      <c r="N136" s="149"/>
      <c r="O136" s="149"/>
      <c r="P136" s="149"/>
      <c r="Q136" s="150">
        <f>SUM(Q134:Q135)</f>
        <v>104.50999999999999</v>
      </c>
      <c r="R136" s="151" t="s">
        <v>150</v>
      </c>
    </row>
    <row r="137" spans="1:18" s="153" customFormat="1" ht="15" customHeight="1" x14ac:dyDescent="0.2">
      <c r="A137" s="131"/>
      <c r="B137" s="134"/>
      <c r="C137" s="135"/>
      <c r="D137" s="136"/>
      <c r="E137" s="137"/>
      <c r="F137" s="135"/>
      <c r="G137" s="138"/>
      <c r="H137" s="137"/>
      <c r="I137" s="139"/>
      <c r="J137" s="140"/>
      <c r="K137" s="239"/>
      <c r="L137" s="140"/>
      <c r="M137" s="140"/>
      <c r="N137" s="140"/>
      <c r="O137" s="140"/>
      <c r="P137" s="140"/>
      <c r="Q137" s="142"/>
      <c r="R137" s="132"/>
    </row>
    <row r="138" spans="1:18" s="133" customFormat="1" ht="15" customHeight="1" x14ac:dyDescent="0.2">
      <c r="A138" s="158" t="s">
        <v>31</v>
      </c>
      <c r="B138" s="119" t="str">
        <f>'Planilha Orçamentária'!D34</f>
        <v>PAVIMENTAÇÃO ASFÁLTICA - RAMO 2000; 6000 E 7000</v>
      </c>
      <c r="C138" s="120"/>
      <c r="D138" s="121"/>
      <c r="E138" s="122"/>
      <c r="F138" s="120"/>
      <c r="G138" s="123"/>
      <c r="H138" s="122"/>
      <c r="I138" s="124"/>
      <c r="J138" s="125"/>
      <c r="K138" s="126"/>
      <c r="L138" s="125"/>
      <c r="M138" s="127"/>
      <c r="N138" s="125"/>
      <c r="O138" s="127"/>
      <c r="P138" s="127"/>
      <c r="Q138" s="128"/>
      <c r="R138" s="129"/>
    </row>
    <row r="139" spans="1:18" s="133" customFormat="1" ht="15" customHeight="1" x14ac:dyDescent="0.2">
      <c r="A139" s="131" t="s">
        <v>55</v>
      </c>
      <c r="B139" s="317" t="str">
        <f>'Planilha Orçamentária'!D35</f>
        <v>Limpeza de superficies com jato de alta pressão de ar e água</v>
      </c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7"/>
      <c r="R139" s="132"/>
    </row>
    <row r="140" spans="1:18" s="133" customFormat="1" ht="15" customHeight="1" x14ac:dyDescent="0.2">
      <c r="A140" s="131"/>
      <c r="B140" s="134" t="s">
        <v>127</v>
      </c>
      <c r="C140" s="135"/>
      <c r="D140" s="135"/>
      <c r="E140" s="135"/>
      <c r="F140" s="135"/>
      <c r="G140" s="135"/>
      <c r="H140" s="135"/>
      <c r="I140" s="139"/>
      <c r="J140" s="184">
        <v>1</v>
      </c>
      <c r="K140" s="141"/>
      <c r="L140" s="141"/>
      <c r="M140" s="140"/>
      <c r="N140" s="140">
        <v>179.24</v>
      </c>
      <c r="O140" s="140"/>
      <c r="P140" s="140"/>
      <c r="Q140" s="142">
        <f t="shared" ref="Q140:Q142" si="5">N140</f>
        <v>179.24</v>
      </c>
      <c r="R140" s="132"/>
    </row>
    <row r="141" spans="1:18" s="133" customFormat="1" ht="15" customHeight="1" x14ac:dyDescent="0.2">
      <c r="A141" s="131"/>
      <c r="B141" s="134" t="s">
        <v>164</v>
      </c>
      <c r="C141" s="135"/>
      <c r="D141" s="135"/>
      <c r="E141" s="135"/>
      <c r="F141" s="135"/>
      <c r="G141" s="135"/>
      <c r="H141" s="135"/>
      <c r="I141" s="139"/>
      <c r="J141" s="184">
        <v>1</v>
      </c>
      <c r="K141" s="185"/>
      <c r="L141" s="185"/>
      <c r="M141" s="140"/>
      <c r="N141" s="140">
        <v>1420.29</v>
      </c>
      <c r="O141" s="140"/>
      <c r="P141" s="140"/>
      <c r="Q141" s="142">
        <f t="shared" si="5"/>
        <v>1420.29</v>
      </c>
      <c r="R141" s="132"/>
    </row>
    <row r="142" spans="1:18" s="133" customFormat="1" ht="15" customHeight="1" x14ac:dyDescent="0.2">
      <c r="A142" s="131"/>
      <c r="B142" s="134" t="s">
        <v>166</v>
      </c>
      <c r="C142" s="135"/>
      <c r="D142" s="135"/>
      <c r="E142" s="135"/>
      <c r="F142" s="135"/>
      <c r="G142" s="135"/>
      <c r="H142" s="135"/>
      <c r="I142" s="139"/>
      <c r="J142" s="184">
        <v>1</v>
      </c>
      <c r="K142" s="185"/>
      <c r="L142" s="185"/>
      <c r="M142" s="140"/>
      <c r="N142" s="140">
        <v>310.17</v>
      </c>
      <c r="O142" s="140"/>
      <c r="P142" s="140"/>
      <c r="Q142" s="142">
        <f t="shared" si="5"/>
        <v>310.17</v>
      </c>
      <c r="R142" s="132"/>
    </row>
    <row r="143" spans="1:18" s="159" customFormat="1" ht="15" customHeight="1" x14ac:dyDescent="0.2">
      <c r="A143" s="131"/>
      <c r="B143" s="143" t="s">
        <v>14</v>
      </c>
      <c r="C143" s="144"/>
      <c r="D143" s="145"/>
      <c r="E143" s="146"/>
      <c r="F143" s="144"/>
      <c r="G143" s="147"/>
      <c r="H143" s="146"/>
      <c r="I143" s="148"/>
      <c r="J143" s="148"/>
      <c r="K143" s="149"/>
      <c r="L143" s="149"/>
      <c r="M143" s="149"/>
      <c r="N143" s="149"/>
      <c r="O143" s="149"/>
      <c r="P143" s="149"/>
      <c r="Q143" s="150">
        <f>SUM(Q140:Q142)</f>
        <v>1909.7</v>
      </c>
      <c r="R143" s="151" t="s">
        <v>10</v>
      </c>
    </row>
    <row r="144" spans="1:18" s="159" customFormat="1" ht="15" customHeight="1" x14ac:dyDescent="0.2">
      <c r="A144" s="131"/>
      <c r="B144" s="186"/>
      <c r="C144" s="187"/>
      <c r="D144" s="188"/>
      <c r="E144" s="189"/>
      <c r="F144" s="187"/>
      <c r="G144" s="190"/>
      <c r="H144" s="189"/>
      <c r="I144" s="139"/>
      <c r="J144" s="140"/>
      <c r="K144" s="193"/>
      <c r="L144" s="140"/>
      <c r="M144" s="194"/>
      <c r="N144" s="140"/>
      <c r="O144" s="194"/>
      <c r="P144" s="194"/>
      <c r="Q144" s="192"/>
      <c r="R144" s="129"/>
    </row>
    <row r="145" spans="1:18" s="159" customFormat="1" ht="15" customHeight="1" x14ac:dyDescent="0.2">
      <c r="A145" s="131" t="s">
        <v>56</v>
      </c>
      <c r="B145" s="305" t="str">
        <f>'Planilha Orçamentária'!D36</f>
        <v>Pintura de ligação exclusive fornecimento e transporte comercial do material betuminoso em Vias Urbanas</v>
      </c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7"/>
      <c r="R145" s="132"/>
    </row>
    <row r="146" spans="1:18" s="159" customFormat="1" ht="15" customHeight="1" x14ac:dyDescent="0.2">
      <c r="A146" s="131"/>
      <c r="B146" s="134" t="s">
        <v>132</v>
      </c>
      <c r="C146" s="135"/>
      <c r="D146" s="135"/>
      <c r="E146" s="135"/>
      <c r="F146" s="135"/>
      <c r="G146" s="135"/>
      <c r="H146" s="135"/>
      <c r="I146" s="139"/>
      <c r="J146" s="195">
        <v>1</v>
      </c>
      <c r="K146" s="141"/>
      <c r="L146" s="141"/>
      <c r="M146" s="140"/>
      <c r="N146" s="140">
        <v>179.24</v>
      </c>
      <c r="O146" s="140"/>
      <c r="P146" s="140"/>
      <c r="Q146" s="142">
        <f t="shared" ref="Q146:Q151" si="6">N146</f>
        <v>179.24</v>
      </c>
      <c r="R146" s="132"/>
    </row>
    <row r="147" spans="1:18" s="159" customFormat="1" ht="15" customHeight="1" x14ac:dyDescent="0.2">
      <c r="A147" s="131"/>
      <c r="B147" s="134" t="s">
        <v>246</v>
      </c>
      <c r="C147" s="135"/>
      <c r="D147" s="135"/>
      <c r="E147" s="135"/>
      <c r="F147" s="135"/>
      <c r="G147" s="135"/>
      <c r="H147" s="135"/>
      <c r="I147" s="139"/>
      <c r="J147" s="195">
        <v>1</v>
      </c>
      <c r="K147" s="141"/>
      <c r="L147" s="141"/>
      <c r="M147" s="140"/>
      <c r="N147" s="140">
        <v>179.24</v>
      </c>
      <c r="O147" s="140"/>
      <c r="P147" s="140"/>
      <c r="Q147" s="142">
        <f t="shared" si="6"/>
        <v>179.24</v>
      </c>
      <c r="R147" s="132"/>
    </row>
    <row r="148" spans="1:18" s="159" customFormat="1" ht="15" customHeight="1" x14ac:dyDescent="0.2">
      <c r="A148" s="131"/>
      <c r="B148" s="134" t="s">
        <v>165</v>
      </c>
      <c r="C148" s="135"/>
      <c r="D148" s="135"/>
      <c r="E148" s="135"/>
      <c r="F148" s="135"/>
      <c r="G148" s="135"/>
      <c r="H148" s="135"/>
      <c r="I148" s="139"/>
      <c r="J148" s="195">
        <v>1</v>
      </c>
      <c r="K148" s="185"/>
      <c r="L148" s="185"/>
      <c r="M148" s="140"/>
      <c r="N148" s="140">
        <v>1420.29</v>
      </c>
      <c r="O148" s="140"/>
      <c r="P148" s="140"/>
      <c r="Q148" s="142">
        <f t="shared" si="6"/>
        <v>1420.29</v>
      </c>
      <c r="R148" s="132"/>
    </row>
    <row r="149" spans="1:18" s="159" customFormat="1" ht="15" customHeight="1" x14ac:dyDescent="0.2">
      <c r="A149" s="131"/>
      <c r="B149" s="134" t="s">
        <v>247</v>
      </c>
      <c r="C149" s="135"/>
      <c r="D149" s="135"/>
      <c r="E149" s="135"/>
      <c r="F149" s="135"/>
      <c r="G149" s="135"/>
      <c r="H149" s="135"/>
      <c r="I149" s="139"/>
      <c r="J149" s="195">
        <v>1</v>
      </c>
      <c r="K149" s="185"/>
      <c r="L149" s="185"/>
      <c r="M149" s="140"/>
      <c r="N149" s="140">
        <v>1420.29</v>
      </c>
      <c r="O149" s="140"/>
      <c r="P149" s="140"/>
      <c r="Q149" s="142">
        <f t="shared" si="6"/>
        <v>1420.29</v>
      </c>
      <c r="R149" s="132"/>
    </row>
    <row r="150" spans="1:18" s="159" customFormat="1" ht="15" customHeight="1" x14ac:dyDescent="0.2">
      <c r="A150" s="131"/>
      <c r="B150" s="134" t="s">
        <v>167</v>
      </c>
      <c r="C150" s="135"/>
      <c r="D150" s="135"/>
      <c r="E150" s="135"/>
      <c r="F150" s="135"/>
      <c r="G150" s="135"/>
      <c r="H150" s="135"/>
      <c r="I150" s="139"/>
      <c r="J150" s="195">
        <v>1</v>
      </c>
      <c r="K150" s="185"/>
      <c r="L150" s="185"/>
      <c r="M150" s="140"/>
      <c r="N150" s="140">
        <v>310.17</v>
      </c>
      <c r="O150" s="140"/>
      <c r="P150" s="140"/>
      <c r="Q150" s="142">
        <f t="shared" si="6"/>
        <v>310.17</v>
      </c>
      <c r="R150" s="132"/>
    </row>
    <row r="151" spans="1:18" s="159" customFormat="1" ht="15" customHeight="1" x14ac:dyDescent="0.2">
      <c r="A151" s="131"/>
      <c r="B151" s="134" t="s">
        <v>248</v>
      </c>
      <c r="C151" s="135"/>
      <c r="D151" s="135"/>
      <c r="E151" s="135"/>
      <c r="F151" s="135"/>
      <c r="G151" s="135"/>
      <c r="H151" s="135"/>
      <c r="I151" s="139"/>
      <c r="J151" s="195">
        <v>1</v>
      </c>
      <c r="K151" s="185"/>
      <c r="L151" s="185"/>
      <c r="M151" s="140"/>
      <c r="N151" s="140">
        <v>310.17</v>
      </c>
      <c r="O151" s="140"/>
      <c r="P151" s="140"/>
      <c r="Q151" s="142">
        <f t="shared" si="6"/>
        <v>310.17</v>
      </c>
      <c r="R151" s="132"/>
    </row>
    <row r="152" spans="1:18" s="159" customFormat="1" ht="15" customHeight="1" x14ac:dyDescent="0.2">
      <c r="A152" s="131"/>
      <c r="B152" s="143" t="s">
        <v>14</v>
      </c>
      <c r="C152" s="144"/>
      <c r="D152" s="145"/>
      <c r="E152" s="146"/>
      <c r="F152" s="144"/>
      <c r="G152" s="147"/>
      <c r="H152" s="146"/>
      <c r="I152" s="148"/>
      <c r="J152" s="148"/>
      <c r="K152" s="149"/>
      <c r="L152" s="149"/>
      <c r="M152" s="149"/>
      <c r="N152" s="149"/>
      <c r="O152" s="149"/>
      <c r="P152" s="149"/>
      <c r="Q152" s="150">
        <f>SUM(Q146:Q151)</f>
        <v>3819.4</v>
      </c>
      <c r="R152" s="151" t="s">
        <v>8</v>
      </c>
    </row>
    <row r="153" spans="1:18" s="159" customFormat="1" ht="15" customHeight="1" x14ac:dyDescent="0.2">
      <c r="A153" s="131"/>
      <c r="B153" s="186"/>
      <c r="C153" s="187"/>
      <c r="D153" s="188"/>
      <c r="E153" s="189"/>
      <c r="F153" s="187"/>
      <c r="G153" s="190"/>
      <c r="H153" s="189"/>
      <c r="I153" s="139"/>
      <c r="J153" s="140"/>
      <c r="K153" s="193"/>
      <c r="L153" s="140"/>
      <c r="M153" s="194"/>
      <c r="N153" s="140"/>
      <c r="O153" s="194"/>
      <c r="P153" s="194"/>
      <c r="Q153" s="192"/>
      <c r="R153" s="129"/>
    </row>
    <row r="154" spans="1:18" s="112" customFormat="1" ht="15" customHeight="1" x14ac:dyDescent="0.2">
      <c r="A154" s="131" t="s">
        <v>57</v>
      </c>
      <c r="B154" s="305" t="str">
        <f>'Planilha Orçamentária'!D37</f>
        <v>CBUQ (camada pronta - binder) exclusive fornecimento e transportes do CAP e massa, inclusive fornecimento e transporte da brita e pó de pedra</v>
      </c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7"/>
      <c r="R154" s="132"/>
    </row>
    <row r="155" spans="1:18" s="112" customFormat="1" ht="15" customHeight="1" x14ac:dyDescent="0.2">
      <c r="A155" s="131"/>
      <c r="B155" s="134" t="s">
        <v>127</v>
      </c>
      <c r="C155" s="135"/>
      <c r="D155" s="135"/>
      <c r="E155" s="135"/>
      <c r="F155" s="135"/>
      <c r="G155" s="135"/>
      <c r="H155" s="135"/>
      <c r="I155" s="139"/>
      <c r="J155" s="184">
        <v>1</v>
      </c>
      <c r="K155" s="141"/>
      <c r="L155" s="141"/>
      <c r="M155" s="140">
        <v>0.03</v>
      </c>
      <c r="N155" s="140">
        <v>179.24</v>
      </c>
      <c r="O155" s="140">
        <f>N155*M155</f>
        <v>5.3772000000000002</v>
      </c>
      <c r="P155" s="140">
        <v>2.34</v>
      </c>
      <c r="Q155" s="142">
        <f>TRUNC(O155*P155,2)</f>
        <v>12.58</v>
      </c>
      <c r="R155" s="132"/>
    </row>
    <row r="156" spans="1:18" s="112" customFormat="1" ht="15" customHeight="1" x14ac:dyDescent="0.2">
      <c r="A156" s="131"/>
      <c r="B156" s="134" t="s">
        <v>164</v>
      </c>
      <c r="C156" s="135"/>
      <c r="D156" s="135"/>
      <c r="E156" s="135"/>
      <c r="F156" s="135"/>
      <c r="G156" s="135"/>
      <c r="H156" s="135"/>
      <c r="I156" s="139"/>
      <c r="J156" s="184">
        <v>1</v>
      </c>
      <c r="K156" s="185"/>
      <c r="L156" s="185"/>
      <c r="M156" s="140">
        <v>0.03</v>
      </c>
      <c r="N156" s="140">
        <v>1420.29</v>
      </c>
      <c r="O156" s="140">
        <f t="shared" ref="O156:O157" si="7">N156*M156</f>
        <v>42.608699999999999</v>
      </c>
      <c r="P156" s="140">
        <v>2.34</v>
      </c>
      <c r="Q156" s="142">
        <f t="shared" ref="Q156:Q157" si="8">TRUNC(O156*P156,2)</f>
        <v>99.7</v>
      </c>
      <c r="R156" s="132"/>
    </row>
    <row r="157" spans="1:18" s="112" customFormat="1" ht="15" customHeight="1" x14ac:dyDescent="0.2">
      <c r="A157" s="131"/>
      <c r="B157" s="134" t="s">
        <v>166</v>
      </c>
      <c r="C157" s="135"/>
      <c r="D157" s="135"/>
      <c r="E157" s="135"/>
      <c r="F157" s="135"/>
      <c r="G157" s="135"/>
      <c r="H157" s="135"/>
      <c r="I157" s="139"/>
      <c r="J157" s="184">
        <v>1</v>
      </c>
      <c r="K157" s="185"/>
      <c r="L157" s="185"/>
      <c r="M157" s="140">
        <v>0.03</v>
      </c>
      <c r="N157" s="140">
        <v>310.17</v>
      </c>
      <c r="O157" s="140">
        <f t="shared" si="7"/>
        <v>9.3050999999999995</v>
      </c>
      <c r="P157" s="140">
        <v>2.34</v>
      </c>
      <c r="Q157" s="142">
        <f t="shared" si="8"/>
        <v>21.77</v>
      </c>
      <c r="R157" s="132"/>
    </row>
    <row r="158" spans="1:18" s="112" customFormat="1" ht="15" customHeight="1" x14ac:dyDescent="0.2">
      <c r="A158" s="131"/>
      <c r="B158" s="312" t="s">
        <v>211</v>
      </c>
      <c r="C158" s="313"/>
      <c r="D158" s="313"/>
      <c r="E158" s="313"/>
      <c r="F158" s="313"/>
      <c r="G158" s="313"/>
      <c r="H158" s="313"/>
      <c r="I158" s="313"/>
      <c r="J158" s="313"/>
      <c r="K158" s="313"/>
      <c r="L158" s="313"/>
      <c r="M158" s="313"/>
      <c r="N158" s="313"/>
      <c r="O158" s="313"/>
      <c r="P158" s="313"/>
      <c r="Q158" s="314"/>
      <c r="R158" s="234"/>
    </row>
    <row r="159" spans="1:18" s="112" customFormat="1" ht="15" customHeight="1" x14ac:dyDescent="0.2">
      <c r="A159" s="131"/>
      <c r="B159" s="143" t="s">
        <v>14</v>
      </c>
      <c r="C159" s="144"/>
      <c r="D159" s="145"/>
      <c r="E159" s="146"/>
      <c r="F159" s="144"/>
      <c r="G159" s="147"/>
      <c r="H159" s="146"/>
      <c r="I159" s="148"/>
      <c r="J159" s="148"/>
      <c r="K159" s="149"/>
      <c r="L159" s="149"/>
      <c r="M159" s="149"/>
      <c r="N159" s="149"/>
      <c r="O159" s="149"/>
      <c r="P159" s="149"/>
      <c r="Q159" s="150">
        <f>SUM(Q155:Q157)</f>
        <v>134.05000000000001</v>
      </c>
      <c r="R159" s="151" t="s">
        <v>150</v>
      </c>
    </row>
    <row r="160" spans="1:18" s="159" customFormat="1" ht="15" customHeight="1" x14ac:dyDescent="0.2">
      <c r="A160" s="131"/>
      <c r="B160" s="186"/>
      <c r="C160" s="187"/>
      <c r="D160" s="188"/>
      <c r="E160" s="189"/>
      <c r="F160" s="187"/>
      <c r="G160" s="190"/>
      <c r="H160" s="189"/>
      <c r="I160" s="139"/>
      <c r="J160" s="140"/>
      <c r="K160" s="193"/>
      <c r="L160" s="140"/>
      <c r="M160" s="194"/>
      <c r="N160" s="140"/>
      <c r="O160" s="194"/>
      <c r="P160" s="194"/>
      <c r="Q160" s="192"/>
      <c r="R160" s="129"/>
    </row>
    <row r="161" spans="1:18" s="159" customFormat="1" ht="15" customHeight="1" x14ac:dyDescent="0.2">
      <c r="A161" s="131" t="s">
        <v>58</v>
      </c>
      <c r="B161" s="305" t="str">
        <f>'Planilha Orçamentária'!D38</f>
        <v>CBUQ (camada pronta-faixa"C") exclusive fornecimento do CAP e transporte de todos os materiais</v>
      </c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7"/>
      <c r="R161" s="132"/>
    </row>
    <row r="162" spans="1:18" s="159" customFormat="1" ht="15" customHeight="1" x14ac:dyDescent="0.2">
      <c r="A162" s="131"/>
      <c r="B162" s="134" t="s">
        <v>127</v>
      </c>
      <c r="C162" s="135"/>
      <c r="D162" s="135"/>
      <c r="E162" s="135"/>
      <c r="F162" s="135"/>
      <c r="G162" s="135"/>
      <c r="H162" s="135"/>
      <c r="I162" s="139"/>
      <c r="J162" s="184">
        <v>1</v>
      </c>
      <c r="K162" s="141"/>
      <c r="L162" s="141"/>
      <c r="M162" s="140">
        <v>0.03</v>
      </c>
      <c r="N162" s="140">
        <v>179.24</v>
      </c>
      <c r="O162" s="140">
        <f>N162*M162</f>
        <v>5.3772000000000002</v>
      </c>
      <c r="P162" s="140">
        <v>2.34</v>
      </c>
      <c r="Q162" s="142">
        <f>TRUNC(O162*P162,2)</f>
        <v>12.58</v>
      </c>
      <c r="R162" s="132"/>
    </row>
    <row r="163" spans="1:18" s="159" customFormat="1" ht="15" customHeight="1" x14ac:dyDescent="0.2">
      <c r="A163" s="131"/>
      <c r="B163" s="134" t="s">
        <v>164</v>
      </c>
      <c r="C163" s="135"/>
      <c r="D163" s="135"/>
      <c r="E163" s="135"/>
      <c r="F163" s="135"/>
      <c r="G163" s="135"/>
      <c r="H163" s="135"/>
      <c r="I163" s="139"/>
      <c r="J163" s="184">
        <v>1</v>
      </c>
      <c r="K163" s="185"/>
      <c r="L163" s="185"/>
      <c r="M163" s="140">
        <v>0.03</v>
      </c>
      <c r="N163" s="140">
        <v>1420.29</v>
      </c>
      <c r="O163" s="140">
        <f t="shared" ref="O163:O164" si="9">N163*M163</f>
        <v>42.608699999999999</v>
      </c>
      <c r="P163" s="140">
        <v>2.34</v>
      </c>
      <c r="Q163" s="142">
        <f t="shared" ref="Q163:Q164" si="10">TRUNC(O163*P163,2)</f>
        <v>99.7</v>
      </c>
      <c r="R163" s="132"/>
    </row>
    <row r="164" spans="1:18" s="159" customFormat="1" ht="15" customHeight="1" x14ac:dyDescent="0.2">
      <c r="A164" s="131"/>
      <c r="B164" s="134" t="s">
        <v>166</v>
      </c>
      <c r="C164" s="135"/>
      <c r="D164" s="135"/>
      <c r="E164" s="135"/>
      <c r="F164" s="135"/>
      <c r="G164" s="135"/>
      <c r="H164" s="135"/>
      <c r="I164" s="139"/>
      <c r="J164" s="184">
        <v>1</v>
      </c>
      <c r="K164" s="185"/>
      <c r="L164" s="185"/>
      <c r="M164" s="140">
        <v>0.03</v>
      </c>
      <c r="N164" s="140">
        <v>310.17</v>
      </c>
      <c r="O164" s="140">
        <f t="shared" si="9"/>
        <v>9.3050999999999995</v>
      </c>
      <c r="P164" s="140">
        <v>2.34</v>
      </c>
      <c r="Q164" s="142">
        <f t="shared" si="10"/>
        <v>21.77</v>
      </c>
      <c r="R164" s="132"/>
    </row>
    <row r="165" spans="1:18" s="159" customFormat="1" ht="15" customHeight="1" x14ac:dyDescent="0.2">
      <c r="A165" s="131"/>
      <c r="B165" s="312" t="s">
        <v>211</v>
      </c>
      <c r="C165" s="313"/>
      <c r="D165" s="313"/>
      <c r="E165" s="313"/>
      <c r="F165" s="313"/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14"/>
      <c r="R165" s="234"/>
    </row>
    <row r="166" spans="1:18" s="159" customFormat="1" ht="15" customHeight="1" x14ac:dyDescent="0.2">
      <c r="A166" s="131"/>
      <c r="B166" s="143" t="s">
        <v>14</v>
      </c>
      <c r="C166" s="144"/>
      <c r="D166" s="145"/>
      <c r="E166" s="146"/>
      <c r="F166" s="144"/>
      <c r="G166" s="147"/>
      <c r="H166" s="146"/>
      <c r="I166" s="148"/>
      <c r="J166" s="148"/>
      <c r="K166" s="149"/>
      <c r="L166" s="149"/>
      <c r="M166" s="149"/>
      <c r="N166" s="149"/>
      <c r="O166" s="149"/>
      <c r="P166" s="149"/>
      <c r="Q166" s="150">
        <f>SUM(Q162:Q164)</f>
        <v>134.05000000000001</v>
      </c>
      <c r="R166" s="151" t="s">
        <v>150</v>
      </c>
    </row>
    <row r="167" spans="1:18" s="159" customFormat="1" ht="15" customHeight="1" x14ac:dyDescent="0.2">
      <c r="A167" s="131"/>
      <c r="B167" s="186"/>
      <c r="C167" s="187"/>
      <c r="D167" s="188"/>
      <c r="E167" s="189"/>
      <c r="F167" s="187"/>
      <c r="G167" s="190"/>
      <c r="H167" s="189"/>
      <c r="I167" s="139"/>
      <c r="J167" s="140"/>
      <c r="K167" s="193"/>
      <c r="L167" s="140"/>
      <c r="M167" s="194"/>
      <c r="N167" s="140"/>
      <c r="O167" s="194"/>
      <c r="P167" s="194"/>
      <c r="Q167" s="192"/>
      <c r="R167" s="129"/>
    </row>
    <row r="168" spans="1:18" s="159" customFormat="1" ht="15" customHeight="1" x14ac:dyDescent="0.2">
      <c r="A168" s="131" t="s">
        <v>59</v>
      </c>
      <c r="B168" s="305" t="str">
        <f>'Planilha Orçamentária'!D39</f>
        <v>Serviços topográficos para pavimentação, inclusive nota de serviços, acompanhamento e greide</v>
      </c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7"/>
      <c r="R168" s="132"/>
    </row>
    <row r="169" spans="1:18" s="159" customFormat="1" ht="15" customHeight="1" x14ac:dyDescent="0.2">
      <c r="A169" s="131"/>
      <c r="B169" s="134" t="s">
        <v>127</v>
      </c>
      <c r="C169" s="135"/>
      <c r="D169" s="135"/>
      <c r="E169" s="135"/>
      <c r="F169" s="135"/>
      <c r="G169" s="135"/>
      <c r="H169" s="135"/>
      <c r="I169" s="139"/>
      <c r="J169" s="184">
        <v>1</v>
      </c>
      <c r="K169" s="246"/>
      <c r="L169" s="246"/>
      <c r="M169" s="140"/>
      <c r="N169" s="140">
        <v>179.24</v>
      </c>
      <c r="O169" s="140"/>
      <c r="P169" s="140"/>
      <c r="Q169" s="142">
        <f>N169</f>
        <v>179.24</v>
      </c>
      <c r="R169" s="132"/>
    </row>
    <row r="170" spans="1:18" s="159" customFormat="1" ht="15" customHeight="1" x14ac:dyDescent="0.2">
      <c r="A170" s="131"/>
      <c r="B170" s="134" t="s">
        <v>164</v>
      </c>
      <c r="C170" s="135"/>
      <c r="D170" s="135"/>
      <c r="E170" s="135"/>
      <c r="F170" s="135"/>
      <c r="G170" s="135"/>
      <c r="H170" s="135"/>
      <c r="I170" s="139"/>
      <c r="J170" s="184">
        <v>1</v>
      </c>
      <c r="K170" s="246"/>
      <c r="L170" s="246"/>
      <c r="M170" s="140"/>
      <c r="N170" s="140">
        <v>1420.29</v>
      </c>
      <c r="O170" s="140"/>
      <c r="P170" s="140"/>
      <c r="Q170" s="142">
        <f t="shared" ref="Q170:Q171" si="11">N170</f>
        <v>1420.29</v>
      </c>
      <c r="R170" s="132"/>
    </row>
    <row r="171" spans="1:18" s="159" customFormat="1" ht="15" customHeight="1" x14ac:dyDescent="0.2">
      <c r="A171" s="131"/>
      <c r="B171" s="134" t="s">
        <v>166</v>
      </c>
      <c r="C171" s="135"/>
      <c r="D171" s="135"/>
      <c r="E171" s="135"/>
      <c r="F171" s="135"/>
      <c r="G171" s="135"/>
      <c r="H171" s="135"/>
      <c r="I171" s="139"/>
      <c r="J171" s="184">
        <v>1</v>
      </c>
      <c r="K171" s="246"/>
      <c r="L171" s="246"/>
      <c r="M171" s="140"/>
      <c r="N171" s="140">
        <v>310.17</v>
      </c>
      <c r="O171" s="140"/>
      <c r="P171" s="140"/>
      <c r="Q171" s="142">
        <f t="shared" si="11"/>
        <v>310.17</v>
      </c>
      <c r="R171" s="132"/>
    </row>
    <row r="172" spans="1:18" s="159" customFormat="1" ht="15" customHeight="1" x14ac:dyDescent="0.2">
      <c r="A172" s="131"/>
      <c r="B172" s="143" t="s">
        <v>14</v>
      </c>
      <c r="C172" s="144"/>
      <c r="D172" s="145"/>
      <c r="E172" s="146"/>
      <c r="F172" s="144"/>
      <c r="G172" s="147"/>
      <c r="H172" s="146"/>
      <c r="I172" s="148"/>
      <c r="J172" s="148"/>
      <c r="K172" s="149"/>
      <c r="L172" s="149"/>
      <c r="M172" s="149"/>
      <c r="N172" s="149"/>
      <c r="O172" s="149"/>
      <c r="P172" s="149"/>
      <c r="Q172" s="150">
        <f>SUM(Q169:Q171)</f>
        <v>1909.7</v>
      </c>
      <c r="R172" s="151" t="s">
        <v>8</v>
      </c>
    </row>
    <row r="173" spans="1:18" s="159" customFormat="1" ht="15" customHeight="1" x14ac:dyDescent="0.2">
      <c r="A173" s="131"/>
      <c r="B173" s="186"/>
      <c r="C173" s="187"/>
      <c r="D173" s="188"/>
      <c r="E173" s="189"/>
      <c r="F173" s="187"/>
      <c r="G173" s="190"/>
      <c r="H173" s="189"/>
      <c r="I173" s="139"/>
      <c r="J173" s="139"/>
      <c r="K173" s="191"/>
      <c r="L173" s="191"/>
      <c r="M173" s="191"/>
      <c r="N173" s="191"/>
      <c r="O173" s="191"/>
      <c r="P173" s="191"/>
      <c r="Q173" s="192"/>
      <c r="R173" s="129"/>
    </row>
    <row r="174" spans="1:18" s="159" customFormat="1" ht="15" customHeight="1" x14ac:dyDescent="0.2">
      <c r="A174" s="131" t="s">
        <v>60</v>
      </c>
      <c r="B174" s="305" t="str">
        <f>'Planilha Orçamentária'!D40</f>
        <v>TR-301-00 (Massa Asfáltica) 1,296XP + 1,346XR + 9,977 (XP = 100; XR = 0)</v>
      </c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7"/>
      <c r="R174" s="132"/>
    </row>
    <row r="175" spans="1:18" s="159" customFormat="1" ht="15" customHeight="1" x14ac:dyDescent="0.2">
      <c r="A175" s="131"/>
      <c r="B175" s="134" t="s">
        <v>250</v>
      </c>
      <c r="C175" s="135"/>
      <c r="D175" s="135"/>
      <c r="E175" s="135"/>
      <c r="F175" s="135"/>
      <c r="G175" s="135"/>
      <c r="H175" s="135"/>
      <c r="I175" s="245"/>
      <c r="J175" s="184" t="s">
        <v>249</v>
      </c>
      <c r="K175" s="246"/>
      <c r="L175" s="246"/>
      <c r="M175" s="140"/>
      <c r="N175" s="140"/>
      <c r="O175" s="140"/>
      <c r="P175" s="140"/>
      <c r="Q175" s="142">
        <v>134.05000000000001</v>
      </c>
      <c r="R175" s="132"/>
    </row>
    <row r="176" spans="1:18" s="159" customFormat="1" ht="15" customHeight="1" x14ac:dyDescent="0.2">
      <c r="A176" s="131"/>
      <c r="B176" s="134" t="s">
        <v>251</v>
      </c>
      <c r="C176" s="135"/>
      <c r="D176" s="135"/>
      <c r="E176" s="135"/>
      <c r="F176" s="135"/>
      <c r="G176" s="135"/>
      <c r="H176" s="135"/>
      <c r="I176" s="139"/>
      <c r="J176" s="184" t="s">
        <v>249</v>
      </c>
      <c r="K176" s="246"/>
      <c r="L176" s="246"/>
      <c r="M176" s="140"/>
      <c r="N176" s="133"/>
      <c r="O176" s="140"/>
      <c r="P176" s="140"/>
      <c r="Q176" s="142">
        <v>134.05000000000001</v>
      </c>
      <c r="R176" s="132"/>
    </row>
    <row r="177" spans="1:18" s="159" customFormat="1" ht="15" customHeight="1" x14ac:dyDescent="0.2">
      <c r="A177" s="131"/>
      <c r="B177" s="143" t="s">
        <v>14</v>
      </c>
      <c r="C177" s="144"/>
      <c r="D177" s="145"/>
      <c r="E177" s="146"/>
      <c r="F177" s="144"/>
      <c r="G177" s="147"/>
      <c r="H177" s="146"/>
      <c r="I177" s="148"/>
      <c r="J177" s="148"/>
      <c r="K177" s="149"/>
      <c r="L177" s="149"/>
      <c r="M177" s="149"/>
      <c r="N177" s="149"/>
      <c r="O177" s="149"/>
      <c r="P177" s="149"/>
      <c r="Q177" s="150">
        <f>SUM(Q175:Q176)</f>
        <v>268.10000000000002</v>
      </c>
      <c r="R177" s="151" t="s">
        <v>150</v>
      </c>
    </row>
    <row r="178" spans="1:18" s="159" customFormat="1" ht="15" customHeight="1" x14ac:dyDescent="0.2">
      <c r="A178" s="131"/>
      <c r="B178" s="134"/>
      <c r="C178" s="135"/>
      <c r="D178" s="136"/>
      <c r="E178" s="137"/>
      <c r="F178" s="135"/>
      <c r="G178" s="138"/>
      <c r="H178" s="137"/>
      <c r="I178" s="139"/>
      <c r="J178" s="140"/>
      <c r="K178" s="141"/>
      <c r="L178" s="140"/>
      <c r="M178" s="140"/>
      <c r="N178" s="140"/>
      <c r="O178" s="140"/>
      <c r="P178" s="140"/>
      <c r="Q178" s="142"/>
      <c r="R178" s="132"/>
    </row>
    <row r="179" spans="1:18" s="153" customFormat="1" ht="15" customHeight="1" x14ac:dyDescent="0.2">
      <c r="A179" s="249" t="s">
        <v>153</v>
      </c>
      <c r="B179" s="308" t="str">
        <f>'Planilha Orçamentária'!D41</f>
        <v>Material betuminoso</v>
      </c>
      <c r="C179" s="309"/>
      <c r="D179" s="309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10"/>
      <c r="R179" s="132"/>
    </row>
    <row r="180" spans="1:18" s="153" customFormat="1" ht="15" customHeight="1" x14ac:dyDescent="0.2">
      <c r="A180" s="131" t="s">
        <v>226</v>
      </c>
      <c r="B180" s="305" t="str">
        <f>'Planilha Orçamentária'!D42</f>
        <v>CAP-50/70, fornecimento</v>
      </c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7"/>
      <c r="R180" s="132"/>
    </row>
    <row r="181" spans="1:18" s="133" customFormat="1" ht="15" customHeight="1" x14ac:dyDescent="0.2">
      <c r="A181" s="131"/>
      <c r="B181" s="134" t="s">
        <v>235</v>
      </c>
      <c r="C181" s="135"/>
      <c r="D181" s="135"/>
      <c r="E181" s="135"/>
      <c r="F181" s="135"/>
      <c r="G181" s="135"/>
      <c r="H181" s="135"/>
      <c r="I181" s="245"/>
      <c r="J181" s="184" t="s">
        <v>249</v>
      </c>
      <c r="K181" s="246"/>
      <c r="L181" s="246"/>
      <c r="M181" s="140"/>
      <c r="N181" s="140"/>
      <c r="O181" s="140"/>
      <c r="P181" s="140">
        <v>0.05</v>
      </c>
      <c r="Q181" s="142">
        <f>TRUNC(P181*134.05,2)</f>
        <v>6.7</v>
      </c>
      <c r="R181" s="132"/>
    </row>
    <row r="182" spans="1:18" s="153" customFormat="1" ht="15" customHeight="1" x14ac:dyDescent="0.2">
      <c r="A182" s="131"/>
      <c r="B182" s="134" t="s">
        <v>236</v>
      </c>
      <c r="C182" s="135"/>
      <c r="D182" s="135"/>
      <c r="E182" s="135"/>
      <c r="F182" s="135"/>
      <c r="G182" s="135"/>
      <c r="H182" s="135"/>
      <c r="I182" s="139"/>
      <c r="J182" s="184" t="s">
        <v>249</v>
      </c>
      <c r="K182" s="246"/>
      <c r="L182" s="246"/>
      <c r="M182" s="140"/>
      <c r="N182" s="133"/>
      <c r="O182" s="140"/>
      <c r="P182" s="140">
        <v>0.05</v>
      </c>
      <c r="Q182" s="142">
        <f>TRUNC(P182*134.05,2)</f>
        <v>6.7</v>
      </c>
      <c r="R182" s="132"/>
    </row>
    <row r="183" spans="1:18" s="153" customFormat="1" ht="15" customHeight="1" x14ac:dyDescent="0.2">
      <c r="A183" s="131"/>
      <c r="B183" s="312" t="s">
        <v>240</v>
      </c>
      <c r="C183" s="313"/>
      <c r="D183" s="313"/>
      <c r="E183" s="313"/>
      <c r="F183" s="313"/>
      <c r="G183" s="313"/>
      <c r="H183" s="313"/>
      <c r="I183" s="313"/>
      <c r="J183" s="313"/>
      <c r="K183" s="313"/>
      <c r="L183" s="313"/>
      <c r="M183" s="313"/>
      <c r="N183" s="313"/>
      <c r="O183" s="313"/>
      <c r="P183" s="313"/>
      <c r="Q183" s="314"/>
      <c r="R183" s="132"/>
    </row>
    <row r="184" spans="1:18" s="153" customFormat="1" ht="15" customHeight="1" x14ac:dyDescent="0.2">
      <c r="A184" s="131"/>
      <c r="B184" s="143" t="s">
        <v>14</v>
      </c>
      <c r="C184" s="144"/>
      <c r="D184" s="145"/>
      <c r="E184" s="146"/>
      <c r="F184" s="144"/>
      <c r="G184" s="147"/>
      <c r="H184" s="146"/>
      <c r="I184" s="148"/>
      <c r="J184" s="148"/>
      <c r="K184" s="149"/>
      <c r="L184" s="149"/>
      <c r="M184" s="149"/>
      <c r="N184" s="149"/>
      <c r="O184" s="149"/>
      <c r="P184" s="149"/>
      <c r="Q184" s="150">
        <f>SUM(Q181:Q182)</f>
        <v>13.4</v>
      </c>
      <c r="R184" s="151" t="s">
        <v>150</v>
      </c>
    </row>
    <row r="185" spans="1:18" s="153" customFormat="1" ht="15" customHeight="1" x14ac:dyDescent="0.2">
      <c r="A185" s="131"/>
      <c r="B185" s="134"/>
      <c r="C185" s="135"/>
      <c r="D185" s="136"/>
      <c r="E185" s="137"/>
      <c r="F185" s="135"/>
      <c r="G185" s="138"/>
      <c r="H185" s="137"/>
      <c r="I185" s="139"/>
      <c r="J185" s="140"/>
      <c r="K185" s="246"/>
      <c r="L185" s="140"/>
      <c r="M185" s="140"/>
      <c r="N185" s="140"/>
      <c r="O185" s="140"/>
      <c r="P185" s="140"/>
      <c r="Q185" s="142"/>
      <c r="R185" s="132"/>
    </row>
    <row r="186" spans="1:18" s="153" customFormat="1" ht="15" customHeight="1" x14ac:dyDescent="0.2">
      <c r="A186" s="131" t="s">
        <v>227</v>
      </c>
      <c r="B186" s="305" t="str">
        <f>'Planilha Orçamentária'!D43</f>
        <v>Emulsão RR-1C, fornecimento</v>
      </c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7"/>
      <c r="R186" s="132"/>
    </row>
    <row r="187" spans="1:18" s="133" customFormat="1" ht="15" customHeight="1" x14ac:dyDescent="0.2">
      <c r="A187" s="131"/>
      <c r="B187" s="134" t="s">
        <v>235</v>
      </c>
      <c r="C187" s="135"/>
      <c r="D187" s="135"/>
      <c r="E187" s="135"/>
      <c r="F187" s="135"/>
      <c r="G187" s="135"/>
      <c r="H187" s="135"/>
      <c r="I187" s="245"/>
      <c r="J187" s="184">
        <v>1</v>
      </c>
      <c r="K187" s="246"/>
      <c r="L187" s="246"/>
      <c r="M187" s="140"/>
      <c r="N187" s="140">
        <f>SUM(N146,N148,N150)</f>
        <v>1909.7</v>
      </c>
      <c r="O187" s="140"/>
      <c r="P187" s="165">
        <v>4.0000000000000002E-4</v>
      </c>
      <c r="Q187" s="142">
        <f>TRUNC(P187*N187,2)</f>
        <v>0.76</v>
      </c>
      <c r="R187" s="132"/>
    </row>
    <row r="188" spans="1:18" s="153" customFormat="1" ht="15" customHeight="1" x14ac:dyDescent="0.2">
      <c r="A188" s="131"/>
      <c r="B188" s="134" t="s">
        <v>236</v>
      </c>
      <c r="C188" s="135"/>
      <c r="D188" s="135"/>
      <c r="E188" s="135"/>
      <c r="F188" s="135"/>
      <c r="G188" s="135"/>
      <c r="H188" s="135"/>
      <c r="I188" s="139"/>
      <c r="J188" s="184">
        <v>1</v>
      </c>
      <c r="K188" s="246"/>
      <c r="L188" s="246"/>
      <c r="M188" s="140"/>
      <c r="N188" s="140">
        <f>SUM(N147,N149,N151)</f>
        <v>1909.7</v>
      </c>
      <c r="O188" s="140"/>
      <c r="P188" s="165">
        <v>4.0000000000000002E-4</v>
      </c>
      <c r="Q188" s="142">
        <f>TRUNC(P188*N188,2)</f>
        <v>0.76</v>
      </c>
      <c r="R188" s="132"/>
    </row>
    <row r="189" spans="1:18" s="153" customFormat="1" ht="15" customHeight="1" x14ac:dyDescent="0.2">
      <c r="A189" s="131"/>
      <c r="B189" s="312" t="s">
        <v>241</v>
      </c>
      <c r="C189" s="313"/>
      <c r="D189" s="313"/>
      <c r="E189" s="313"/>
      <c r="F189" s="313"/>
      <c r="G189" s="313"/>
      <c r="H189" s="313"/>
      <c r="I189" s="313"/>
      <c r="J189" s="313"/>
      <c r="K189" s="313"/>
      <c r="L189" s="313"/>
      <c r="M189" s="313"/>
      <c r="N189" s="313"/>
      <c r="O189" s="313"/>
      <c r="P189" s="313"/>
      <c r="Q189" s="314"/>
      <c r="R189" s="132"/>
    </row>
    <row r="190" spans="1:18" s="153" customFormat="1" ht="15" customHeight="1" x14ac:dyDescent="0.2">
      <c r="A190" s="131"/>
      <c r="B190" s="143" t="s">
        <v>14</v>
      </c>
      <c r="C190" s="144"/>
      <c r="D190" s="145"/>
      <c r="E190" s="146"/>
      <c r="F190" s="144"/>
      <c r="G190" s="147"/>
      <c r="H190" s="146"/>
      <c r="I190" s="148"/>
      <c r="J190" s="148"/>
      <c r="K190" s="149"/>
      <c r="L190" s="149"/>
      <c r="M190" s="149"/>
      <c r="N190" s="149"/>
      <c r="O190" s="149"/>
      <c r="P190" s="149"/>
      <c r="Q190" s="150">
        <f>SUM(Q187:Q188)</f>
        <v>1.52</v>
      </c>
      <c r="R190" s="151" t="s">
        <v>150</v>
      </c>
    </row>
    <row r="191" spans="1:18" s="153" customFormat="1" ht="15" customHeight="1" x14ac:dyDescent="0.2">
      <c r="A191" s="131"/>
      <c r="B191" s="134"/>
      <c r="C191" s="135"/>
      <c r="D191" s="136"/>
      <c r="E191" s="137"/>
      <c r="F191" s="135"/>
      <c r="G191" s="138"/>
      <c r="H191" s="137"/>
      <c r="I191" s="139"/>
      <c r="J191" s="140"/>
      <c r="K191" s="246"/>
      <c r="L191" s="140"/>
      <c r="M191" s="140"/>
      <c r="N191" s="140"/>
      <c r="O191" s="140"/>
      <c r="P191" s="140"/>
      <c r="Q191" s="142"/>
      <c r="R191" s="132"/>
    </row>
    <row r="192" spans="1:18" s="153" customFormat="1" ht="15" customHeight="1" x14ac:dyDescent="0.2">
      <c r="A192" s="131" t="s">
        <v>228</v>
      </c>
      <c r="B192" s="305" t="str">
        <f>'Planilha Orçamentária'!D44</f>
        <v>Bonificação de 20,93% sobre Materiais Betuminosos</v>
      </c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7"/>
      <c r="R192" s="132"/>
    </row>
    <row r="193" spans="1:18" s="133" customFormat="1" ht="15" customHeight="1" x14ac:dyDescent="0.2">
      <c r="A193" s="131"/>
      <c r="B193" s="134" t="s">
        <v>252</v>
      </c>
      <c r="C193" s="135"/>
      <c r="D193" s="135"/>
      <c r="E193" s="135"/>
      <c r="F193" s="135"/>
      <c r="G193" s="135"/>
      <c r="H193" s="135"/>
      <c r="I193" s="245"/>
      <c r="J193" s="253">
        <v>40421.9</v>
      </c>
      <c r="K193" s="246"/>
      <c r="L193" s="246"/>
      <c r="M193" s="140"/>
      <c r="N193" s="140"/>
      <c r="O193" s="140"/>
      <c r="P193" s="254">
        <v>0.20930000000000001</v>
      </c>
      <c r="Q193" s="142">
        <f>TRUNC(P193*J193,2)</f>
        <v>8460.2999999999993</v>
      </c>
      <c r="R193" s="132"/>
    </row>
    <row r="194" spans="1:18" s="153" customFormat="1" ht="15" customHeight="1" x14ac:dyDescent="0.2">
      <c r="A194" s="131"/>
      <c r="B194" s="134" t="s">
        <v>253</v>
      </c>
      <c r="C194" s="135"/>
      <c r="D194" s="135"/>
      <c r="E194" s="135"/>
      <c r="F194" s="135"/>
      <c r="G194" s="135"/>
      <c r="H194" s="135"/>
      <c r="I194" s="139"/>
      <c r="J194" s="253">
        <v>2951.85</v>
      </c>
      <c r="K194" s="246"/>
      <c r="L194" s="246"/>
      <c r="M194" s="140"/>
      <c r="N194" s="133"/>
      <c r="O194" s="140"/>
      <c r="P194" s="254">
        <v>0.20930000000000001</v>
      </c>
      <c r="Q194" s="142">
        <f>TRUNC(P194*J194,2)</f>
        <v>617.82000000000005</v>
      </c>
      <c r="R194" s="132"/>
    </row>
    <row r="195" spans="1:18" s="153" customFormat="1" ht="15" customHeight="1" x14ac:dyDescent="0.2">
      <c r="A195" s="131"/>
      <c r="B195" s="143" t="s">
        <v>14</v>
      </c>
      <c r="C195" s="144"/>
      <c r="D195" s="145"/>
      <c r="E195" s="146"/>
      <c r="F195" s="144"/>
      <c r="G195" s="147"/>
      <c r="H195" s="146"/>
      <c r="I195" s="148"/>
      <c r="J195" s="148"/>
      <c r="K195" s="149"/>
      <c r="L195" s="149"/>
      <c r="M195" s="149"/>
      <c r="N195" s="149"/>
      <c r="O195" s="149"/>
      <c r="P195" s="149"/>
      <c r="Q195" s="150">
        <f>SUM(Q193:Q194)</f>
        <v>9078.119999999999</v>
      </c>
      <c r="R195" s="151" t="s">
        <v>150</v>
      </c>
    </row>
    <row r="196" spans="1:18" s="153" customFormat="1" ht="15" customHeight="1" x14ac:dyDescent="0.2">
      <c r="A196" s="131"/>
      <c r="B196" s="134"/>
      <c r="C196" s="135"/>
      <c r="D196" s="136"/>
      <c r="E196" s="137"/>
      <c r="F196" s="135"/>
      <c r="G196" s="138"/>
      <c r="H196" s="137"/>
      <c r="I196" s="139"/>
      <c r="J196" s="140"/>
      <c r="K196" s="246"/>
      <c r="L196" s="140"/>
      <c r="M196" s="140"/>
      <c r="N196" s="140"/>
      <c r="O196" s="140"/>
      <c r="P196" s="140"/>
      <c r="Q196" s="142"/>
      <c r="R196" s="132"/>
    </row>
    <row r="197" spans="1:18" s="153" customFormat="1" ht="15" customHeight="1" x14ac:dyDescent="0.2">
      <c r="A197" s="249" t="s">
        <v>229</v>
      </c>
      <c r="B197" s="308" t="str">
        <f>'Planilha Orçamentária'!D45</f>
        <v>Transporte de material betuminoso</v>
      </c>
      <c r="C197" s="309"/>
      <c r="D197" s="309"/>
      <c r="E197" s="309"/>
      <c r="F197" s="309"/>
      <c r="G197" s="309"/>
      <c r="H197" s="309"/>
      <c r="I197" s="309"/>
      <c r="J197" s="309"/>
      <c r="K197" s="309"/>
      <c r="L197" s="309"/>
      <c r="M197" s="309"/>
      <c r="N197" s="309"/>
      <c r="O197" s="309"/>
      <c r="P197" s="309"/>
      <c r="Q197" s="310"/>
      <c r="R197" s="132"/>
    </row>
    <row r="198" spans="1:18" s="153" customFormat="1" ht="15" customHeight="1" x14ac:dyDescent="0.2">
      <c r="A198" s="131" t="s">
        <v>230</v>
      </c>
      <c r="B198" s="305" t="str">
        <f>'Planilha Orçamentária'!D46</f>
        <v>Transporte de Material Asfáltico (DNIT), inclusive BDI diferenciado (0,458XP + 0,541XR + 48,861); XP = 500; XR = 0; (BETIM X USINA)</v>
      </c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7"/>
      <c r="R198" s="132"/>
    </row>
    <row r="199" spans="1:18" s="133" customFormat="1" ht="15" customHeight="1" x14ac:dyDescent="0.2">
      <c r="A199" s="131"/>
      <c r="B199" s="134" t="s">
        <v>252</v>
      </c>
      <c r="C199" s="135"/>
      <c r="D199" s="135"/>
      <c r="E199" s="135"/>
      <c r="F199" s="135"/>
      <c r="G199" s="135"/>
      <c r="H199" s="135"/>
      <c r="I199" s="245"/>
      <c r="J199" s="184" t="s">
        <v>254</v>
      </c>
      <c r="K199" s="246"/>
      <c r="L199" s="246"/>
      <c r="M199" s="140"/>
      <c r="N199" s="140"/>
      <c r="O199" s="140"/>
      <c r="P199" s="140"/>
      <c r="Q199" s="142">
        <v>13.4</v>
      </c>
      <c r="R199" s="132"/>
    </row>
    <row r="200" spans="1:18" s="153" customFormat="1" ht="15" customHeight="1" x14ac:dyDescent="0.2">
      <c r="A200" s="131"/>
      <c r="B200" s="134" t="s">
        <v>253</v>
      </c>
      <c r="C200" s="135"/>
      <c r="D200" s="135"/>
      <c r="E200" s="135"/>
      <c r="F200" s="135"/>
      <c r="G200" s="135"/>
      <c r="H200" s="135"/>
      <c r="I200" s="139"/>
      <c r="J200" s="184" t="s">
        <v>255</v>
      </c>
      <c r="K200" s="246"/>
      <c r="L200" s="246"/>
      <c r="M200" s="140"/>
      <c r="N200" s="133"/>
      <c r="O200" s="140"/>
      <c r="P200" s="140"/>
      <c r="Q200" s="142">
        <v>1.52</v>
      </c>
      <c r="R200" s="132"/>
    </row>
    <row r="201" spans="1:18" s="153" customFormat="1" ht="15" customHeight="1" x14ac:dyDescent="0.2">
      <c r="A201" s="131"/>
      <c r="B201" s="143" t="s">
        <v>14</v>
      </c>
      <c r="C201" s="144"/>
      <c r="D201" s="145"/>
      <c r="E201" s="146"/>
      <c r="F201" s="144"/>
      <c r="G201" s="147"/>
      <c r="H201" s="146"/>
      <c r="I201" s="148"/>
      <c r="J201" s="148"/>
      <c r="K201" s="149"/>
      <c r="L201" s="149"/>
      <c r="M201" s="149"/>
      <c r="N201" s="149"/>
      <c r="O201" s="149"/>
      <c r="P201" s="149"/>
      <c r="Q201" s="150">
        <f>SUM(Q199:Q200)</f>
        <v>14.92</v>
      </c>
      <c r="R201" s="151" t="s">
        <v>150</v>
      </c>
    </row>
    <row r="202" spans="1:18" s="153" customFormat="1" ht="15" customHeight="1" x14ac:dyDescent="0.2">
      <c r="A202" s="131"/>
      <c r="B202" s="134"/>
      <c r="C202" s="135"/>
      <c r="D202" s="136"/>
      <c r="E202" s="137"/>
      <c r="F202" s="135"/>
      <c r="G202" s="138"/>
      <c r="H202" s="137"/>
      <c r="I202" s="139"/>
      <c r="J202" s="140"/>
      <c r="K202" s="246"/>
      <c r="L202" s="140"/>
      <c r="M202" s="140"/>
      <c r="N202" s="140"/>
      <c r="O202" s="140"/>
      <c r="P202" s="140"/>
      <c r="Q202" s="142"/>
      <c r="R202" s="132"/>
    </row>
    <row r="203" spans="1:18" s="159" customFormat="1" ht="15" customHeight="1" x14ac:dyDescent="0.2">
      <c r="A203" s="158" t="s">
        <v>30</v>
      </c>
      <c r="B203" s="119" t="str">
        <f>'Planilha Orçamentária'!D49</f>
        <v>DRENAGEM</v>
      </c>
      <c r="C203" s="120"/>
      <c r="D203" s="121"/>
      <c r="E203" s="122"/>
      <c r="F203" s="120"/>
      <c r="G203" s="123"/>
      <c r="H203" s="122"/>
      <c r="I203" s="124"/>
      <c r="J203" s="125"/>
      <c r="K203" s="126"/>
      <c r="L203" s="125"/>
      <c r="M203" s="127"/>
      <c r="N203" s="125"/>
      <c r="O203" s="127"/>
      <c r="P203" s="127"/>
      <c r="Q203" s="128"/>
      <c r="R203" s="132"/>
    </row>
    <row r="204" spans="1:18" s="159" customFormat="1" ht="15" customHeight="1" x14ac:dyDescent="0.2">
      <c r="A204" s="131" t="s">
        <v>61</v>
      </c>
      <c r="B204" s="305" t="str">
        <f>'Planilha Orçamentária'!D50</f>
        <v>Trincheira Drenante</v>
      </c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7"/>
      <c r="R204" s="132"/>
    </row>
    <row r="205" spans="1:18" s="159" customFormat="1" ht="15" customHeight="1" x14ac:dyDescent="0.2">
      <c r="A205" s="131" t="s">
        <v>179</v>
      </c>
      <c r="B205" s="305" t="str">
        <f>'Planilha Orçamentária'!D51</f>
        <v>Formas planas de madeira com 02 (dois) reaproveitamentos, inclusive fornecimento e transporte das madeiras, em Vias Urbanas</v>
      </c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7"/>
      <c r="R205" s="132"/>
    </row>
    <row r="206" spans="1:18" s="159" customFormat="1" ht="15" customHeight="1" x14ac:dyDescent="0.2">
      <c r="A206" s="196"/>
      <c r="B206" s="197" t="s">
        <v>204</v>
      </c>
      <c r="C206" s="198"/>
      <c r="D206" s="198"/>
      <c r="E206" s="198"/>
      <c r="F206" s="198"/>
      <c r="G206" s="198"/>
      <c r="H206" s="198"/>
      <c r="I206" s="198"/>
      <c r="J206" s="198"/>
      <c r="K206" s="163"/>
      <c r="L206" s="163"/>
      <c r="M206" s="163"/>
      <c r="N206" s="163">
        <v>8.8000000000000007</v>
      </c>
      <c r="O206" s="163"/>
      <c r="P206" s="163"/>
      <c r="Q206" s="226">
        <f t="shared" ref="Q206:Q207" si="12">N206</f>
        <v>8.8000000000000007</v>
      </c>
      <c r="R206" s="227"/>
    </row>
    <row r="207" spans="1:18" s="159" customFormat="1" ht="15" customHeight="1" x14ac:dyDescent="0.2">
      <c r="A207" s="196"/>
      <c r="B207" s="197" t="s">
        <v>205</v>
      </c>
      <c r="C207" s="198"/>
      <c r="D207" s="198"/>
      <c r="E207" s="198"/>
      <c r="F207" s="198"/>
      <c r="G207" s="198"/>
      <c r="H207" s="198"/>
      <c r="I207" s="198"/>
      <c r="J207" s="198"/>
      <c r="K207" s="163"/>
      <c r="L207" s="163"/>
      <c r="M207" s="163"/>
      <c r="N207" s="163">
        <v>6.96</v>
      </c>
      <c r="O207" s="163"/>
      <c r="P207" s="163"/>
      <c r="Q207" s="226">
        <f t="shared" si="12"/>
        <v>6.96</v>
      </c>
      <c r="R207" s="227"/>
    </row>
    <row r="208" spans="1:18" s="21" customFormat="1" ht="15" customHeight="1" x14ac:dyDescent="0.2">
      <c r="A208" s="131"/>
      <c r="B208" s="143" t="s">
        <v>14</v>
      </c>
      <c r="C208" s="144"/>
      <c r="D208" s="145"/>
      <c r="E208" s="146"/>
      <c r="F208" s="144"/>
      <c r="G208" s="147"/>
      <c r="H208" s="146"/>
      <c r="I208" s="149"/>
      <c r="J208" s="149"/>
      <c r="K208" s="149"/>
      <c r="L208" s="149"/>
      <c r="M208" s="149"/>
      <c r="N208" s="149"/>
      <c r="O208" s="149"/>
      <c r="P208" s="149"/>
      <c r="Q208" s="151">
        <f>SUM(Q206:Q207)</f>
        <v>15.760000000000002</v>
      </c>
      <c r="R208" s="151" t="s">
        <v>8</v>
      </c>
    </row>
    <row r="209" spans="1:18" s="21" customFormat="1" ht="15" customHeight="1" x14ac:dyDescent="0.2">
      <c r="A209" s="131"/>
      <c r="B209" s="186"/>
      <c r="C209" s="187"/>
      <c r="D209" s="188"/>
      <c r="E209" s="189"/>
      <c r="F209" s="187"/>
      <c r="G209" s="190"/>
      <c r="H209" s="189"/>
      <c r="I209" s="139"/>
      <c r="J209" s="139"/>
      <c r="K209" s="191"/>
      <c r="L209" s="191"/>
      <c r="M209" s="191"/>
      <c r="N209" s="191"/>
      <c r="O209" s="191"/>
      <c r="P209" s="191"/>
      <c r="Q209" s="192"/>
      <c r="R209" s="129"/>
    </row>
    <row r="210" spans="1:18" ht="15" customHeight="1" x14ac:dyDescent="0.2">
      <c r="A210" s="131" t="s">
        <v>181</v>
      </c>
      <c r="B210" s="315" t="str">
        <f>'Planilha Orçamentária'!D52</f>
        <v>Corte e dobra de aço CA-50, diâmetro de 6,3mm, Utilizado em estruturas diversas, exceto lajes. AF_12/2015</v>
      </c>
      <c r="C210" s="316"/>
      <c r="D210" s="316"/>
      <c r="E210" s="316"/>
      <c r="F210" s="316"/>
      <c r="G210" s="316"/>
      <c r="H210" s="316"/>
      <c r="I210" s="316"/>
      <c r="J210" s="201"/>
      <c r="K210" s="201"/>
      <c r="L210" s="201"/>
      <c r="M210" s="201"/>
      <c r="N210" s="201"/>
      <c r="O210" s="201"/>
      <c r="P210" s="201"/>
      <c r="Q210" s="203"/>
      <c r="R210" s="201"/>
    </row>
    <row r="211" spans="1:18" ht="15" customHeight="1" x14ac:dyDescent="0.2">
      <c r="A211" s="21"/>
      <c r="B211" s="204" t="s">
        <v>201</v>
      </c>
      <c r="C211" s="200"/>
      <c r="D211" s="201"/>
      <c r="E211" s="202"/>
      <c r="F211" s="200"/>
      <c r="G211" s="201"/>
      <c r="H211" s="202"/>
      <c r="I211" s="201"/>
      <c r="J211" s="201" t="s">
        <v>206</v>
      </c>
      <c r="K211" s="201"/>
      <c r="L211" s="201"/>
      <c r="M211" s="201"/>
      <c r="N211" s="201"/>
      <c r="O211" s="201"/>
      <c r="P211" s="201"/>
      <c r="Q211" s="205">
        <v>73.5</v>
      </c>
      <c r="R211" s="201"/>
    </row>
    <row r="212" spans="1:18" ht="15" customHeight="1" x14ac:dyDescent="0.2">
      <c r="A212" s="21"/>
      <c r="B212" s="143" t="s">
        <v>14</v>
      </c>
      <c r="C212" s="144"/>
      <c r="D212" s="145"/>
      <c r="E212" s="146"/>
      <c r="F212" s="144"/>
      <c r="G212" s="147"/>
      <c r="H212" s="146"/>
      <c r="I212" s="148"/>
      <c r="J212" s="148"/>
      <c r="K212" s="149"/>
      <c r="L212" s="149"/>
      <c r="M212" s="149"/>
      <c r="N212" s="149"/>
      <c r="O212" s="149"/>
      <c r="P212" s="149"/>
      <c r="Q212" s="150">
        <f>Q211</f>
        <v>73.5</v>
      </c>
      <c r="R212" s="151" t="s">
        <v>169</v>
      </c>
    </row>
    <row r="213" spans="1:18" ht="15" customHeight="1" x14ac:dyDescent="0.2">
      <c r="A213" s="131"/>
      <c r="B213" s="186"/>
      <c r="C213" s="187"/>
      <c r="D213" s="188"/>
      <c r="E213" s="189"/>
      <c r="F213" s="187"/>
      <c r="G213" s="190"/>
      <c r="H213" s="189"/>
      <c r="I213" s="139"/>
      <c r="J213" s="139"/>
      <c r="K213" s="191"/>
      <c r="L213" s="191"/>
      <c r="M213" s="191"/>
      <c r="N213" s="191"/>
      <c r="O213" s="191"/>
      <c r="P213" s="191"/>
      <c r="Q213" s="192"/>
      <c r="R213" s="129"/>
    </row>
    <row r="214" spans="1:18" ht="15" customHeight="1" x14ac:dyDescent="0.2">
      <c r="A214" s="131" t="s">
        <v>182</v>
      </c>
      <c r="B214" s="315" t="str">
        <f>'Planilha Orçamentária'!D53</f>
        <v>Concreto FCK = 30MPa, traço 1:2,1:2,5 (Cimento/ Areia média/ Brita 1) - Preparo mecânico com betoneira 400 l. AF_07/2016</v>
      </c>
      <c r="C214" s="316"/>
      <c r="D214" s="316"/>
      <c r="E214" s="316"/>
      <c r="F214" s="316"/>
      <c r="G214" s="316"/>
      <c r="H214" s="316"/>
      <c r="I214" s="316"/>
      <c r="J214" s="201"/>
      <c r="K214" s="201"/>
      <c r="L214" s="201"/>
      <c r="M214" s="201"/>
      <c r="N214" s="201"/>
      <c r="O214" s="201"/>
      <c r="P214" s="201"/>
      <c r="Q214" s="203"/>
      <c r="R214" s="201"/>
    </row>
    <row r="215" spans="1:18" ht="15" customHeight="1" x14ac:dyDescent="0.2">
      <c r="A215" s="21"/>
      <c r="B215" s="204" t="s">
        <v>201</v>
      </c>
      <c r="C215" s="200"/>
      <c r="D215" s="201"/>
      <c r="E215" s="202"/>
      <c r="F215" s="200"/>
      <c r="G215" s="201"/>
      <c r="H215" s="202"/>
      <c r="I215" s="201"/>
      <c r="J215" s="201"/>
      <c r="K215" s="201"/>
      <c r="L215" s="201"/>
      <c r="M215" s="201"/>
      <c r="N215" s="201"/>
      <c r="O215" s="201">
        <v>1.18</v>
      </c>
      <c r="P215" s="201"/>
      <c r="Q215" s="205">
        <f>O215</f>
        <v>1.18</v>
      </c>
      <c r="R215" s="201"/>
    </row>
    <row r="216" spans="1:18" ht="15" customHeight="1" x14ac:dyDescent="0.2">
      <c r="A216" s="21"/>
      <c r="B216" s="143" t="s">
        <v>14</v>
      </c>
      <c r="C216" s="144"/>
      <c r="D216" s="145"/>
      <c r="E216" s="146"/>
      <c r="F216" s="144"/>
      <c r="G216" s="147"/>
      <c r="H216" s="146"/>
      <c r="I216" s="148"/>
      <c r="J216" s="148"/>
      <c r="K216" s="149"/>
      <c r="L216" s="149"/>
      <c r="M216" s="149"/>
      <c r="N216" s="149"/>
      <c r="O216" s="149"/>
      <c r="P216" s="149"/>
      <c r="Q216" s="150">
        <f>Q215</f>
        <v>1.18</v>
      </c>
      <c r="R216" s="151" t="s">
        <v>12</v>
      </c>
    </row>
    <row r="217" spans="1:18" ht="15" customHeight="1" x14ac:dyDescent="0.2">
      <c r="A217" s="131"/>
      <c r="B217" s="186"/>
      <c r="C217" s="187"/>
      <c r="D217" s="188"/>
      <c r="E217" s="189"/>
      <c r="F217" s="187"/>
      <c r="G217" s="190"/>
      <c r="H217" s="189"/>
      <c r="I217" s="139"/>
      <c r="J217" s="139"/>
      <c r="K217" s="191"/>
      <c r="L217" s="191"/>
      <c r="M217" s="191"/>
      <c r="N217" s="191"/>
      <c r="O217" s="191"/>
      <c r="P217" s="191"/>
      <c r="Q217" s="192"/>
      <c r="R217" s="129"/>
    </row>
    <row r="218" spans="1:18" ht="15" customHeight="1" x14ac:dyDescent="0.2">
      <c r="A218" s="131" t="s">
        <v>183</v>
      </c>
      <c r="B218" s="315" t="str">
        <f>'Planilha Orçamentária'!D54</f>
        <v>Lançamento com uso de baldes, Adensamento e acabamento de concreto em estruturas. AF_12/2015</v>
      </c>
      <c r="C218" s="316"/>
      <c r="D218" s="316"/>
      <c r="E218" s="316"/>
      <c r="F218" s="316"/>
      <c r="G218" s="316"/>
      <c r="H218" s="316"/>
      <c r="I218" s="316"/>
      <c r="J218" s="201"/>
      <c r="K218" s="201"/>
      <c r="L218" s="201"/>
      <c r="M218" s="201"/>
      <c r="N218" s="201"/>
      <c r="O218" s="201"/>
      <c r="P218" s="201"/>
      <c r="Q218" s="203"/>
      <c r="R218" s="201"/>
    </row>
    <row r="219" spans="1:18" ht="15" customHeight="1" x14ac:dyDescent="0.2">
      <c r="A219" s="21"/>
      <c r="B219" s="204" t="s">
        <v>201</v>
      </c>
      <c r="C219" s="200"/>
      <c r="D219" s="201"/>
      <c r="E219" s="202"/>
      <c r="F219" s="200"/>
      <c r="G219" s="201"/>
      <c r="H219" s="202"/>
      <c r="I219" s="201"/>
      <c r="J219" s="201"/>
      <c r="K219" s="201"/>
      <c r="L219" s="201"/>
      <c r="M219" s="201"/>
      <c r="N219" s="201"/>
      <c r="O219" s="201">
        <v>1.18</v>
      </c>
      <c r="P219" s="201"/>
      <c r="Q219" s="205">
        <f>O219</f>
        <v>1.18</v>
      </c>
      <c r="R219" s="201"/>
    </row>
    <row r="220" spans="1:18" ht="15" customHeight="1" x14ac:dyDescent="0.2">
      <c r="A220" s="21"/>
      <c r="B220" s="143" t="s">
        <v>14</v>
      </c>
      <c r="C220" s="144"/>
      <c r="D220" s="145"/>
      <c r="E220" s="146"/>
      <c r="F220" s="144"/>
      <c r="G220" s="147"/>
      <c r="H220" s="146"/>
      <c r="I220" s="148"/>
      <c r="J220" s="148"/>
      <c r="K220" s="149"/>
      <c r="L220" s="149"/>
      <c r="M220" s="149"/>
      <c r="N220" s="149"/>
      <c r="O220" s="149"/>
      <c r="P220" s="149"/>
      <c r="Q220" s="150">
        <f>Q219</f>
        <v>1.18</v>
      </c>
      <c r="R220" s="151" t="s">
        <v>12</v>
      </c>
    </row>
    <row r="221" spans="1:18" ht="15" customHeight="1" x14ac:dyDescent="0.2">
      <c r="A221" s="131"/>
      <c r="B221" s="186"/>
      <c r="C221" s="187"/>
      <c r="D221" s="188"/>
      <c r="E221" s="189"/>
      <c r="F221" s="187"/>
      <c r="G221" s="190"/>
      <c r="H221" s="189"/>
      <c r="I221" s="139"/>
      <c r="J221" s="139"/>
      <c r="K221" s="191"/>
      <c r="L221" s="191"/>
      <c r="M221" s="191"/>
      <c r="N221" s="191"/>
      <c r="O221" s="191"/>
      <c r="P221" s="191"/>
      <c r="Q221" s="192"/>
      <c r="R221" s="129"/>
    </row>
    <row r="222" spans="1:18" ht="15" customHeight="1" x14ac:dyDescent="0.2">
      <c r="A222" s="131" t="s">
        <v>184</v>
      </c>
      <c r="B222" s="315" t="str">
        <f>'Planilha Orçamentária'!D55</f>
        <v>Escavação mecânica em material de 1ª cat. H-&gt; 0,00 a 1,50 m, em Vias Urbanas.</v>
      </c>
      <c r="C222" s="316"/>
      <c r="D222" s="316"/>
      <c r="E222" s="316"/>
      <c r="F222" s="316"/>
      <c r="G222" s="316"/>
      <c r="H222" s="316"/>
      <c r="I222" s="316"/>
      <c r="J222" s="201"/>
      <c r="K222" s="201"/>
      <c r="L222" s="201"/>
      <c r="M222" s="201"/>
      <c r="N222" s="201"/>
      <c r="O222" s="201"/>
      <c r="P222" s="201"/>
      <c r="Q222" s="203"/>
      <c r="R222" s="201"/>
    </row>
    <row r="223" spans="1:18" ht="15" customHeight="1" x14ac:dyDescent="0.2">
      <c r="A223" s="224"/>
      <c r="B223" s="204" t="s">
        <v>202</v>
      </c>
      <c r="C223" s="222"/>
      <c r="D223" s="222"/>
      <c r="E223" s="222"/>
      <c r="F223" s="222"/>
      <c r="G223" s="222"/>
      <c r="H223" s="222"/>
      <c r="I223" s="222"/>
      <c r="J223" s="201"/>
      <c r="K223" s="201">
        <v>5</v>
      </c>
      <c r="L223" s="201">
        <v>1</v>
      </c>
      <c r="M223" s="201">
        <v>0.5</v>
      </c>
      <c r="N223" s="201"/>
      <c r="O223" s="201">
        <f>TRUNC(M223*L223*K223,2)</f>
        <v>2.5</v>
      </c>
      <c r="P223" s="201"/>
      <c r="Q223" s="203">
        <f>O223</f>
        <v>2.5</v>
      </c>
      <c r="R223" s="201"/>
    </row>
    <row r="224" spans="1:18" ht="15" customHeight="1" x14ac:dyDescent="0.2">
      <c r="A224" s="21"/>
      <c r="B224" s="204" t="s">
        <v>203</v>
      </c>
      <c r="C224" s="200"/>
      <c r="D224" s="201"/>
      <c r="E224" s="202"/>
      <c r="F224" s="200"/>
      <c r="G224" s="201"/>
      <c r="H224" s="202"/>
      <c r="I224" s="201"/>
      <c r="J224" s="201"/>
      <c r="K224" s="201">
        <v>1</v>
      </c>
      <c r="L224" s="201">
        <v>1</v>
      </c>
      <c r="M224" s="201">
        <v>1</v>
      </c>
      <c r="N224" s="201"/>
      <c r="O224" s="201">
        <f>TRUNC(M224*L224*K224,2)</f>
        <v>1</v>
      </c>
      <c r="P224" s="201"/>
      <c r="Q224" s="203">
        <f>O224</f>
        <v>1</v>
      </c>
      <c r="R224" s="201"/>
    </row>
    <row r="225" spans="1:18" ht="15" customHeight="1" x14ac:dyDescent="0.2">
      <c r="A225" s="21"/>
      <c r="B225" s="143" t="s">
        <v>14</v>
      </c>
      <c r="C225" s="144"/>
      <c r="D225" s="145"/>
      <c r="E225" s="146"/>
      <c r="F225" s="144"/>
      <c r="G225" s="147"/>
      <c r="H225" s="146"/>
      <c r="I225" s="148"/>
      <c r="J225" s="148"/>
      <c r="K225" s="149"/>
      <c r="L225" s="149"/>
      <c r="M225" s="149"/>
      <c r="N225" s="149"/>
      <c r="O225" s="149"/>
      <c r="P225" s="149"/>
      <c r="Q225" s="150">
        <f>SUM(Q223:Q224)</f>
        <v>3.5</v>
      </c>
      <c r="R225" s="151" t="s">
        <v>12</v>
      </c>
    </row>
    <row r="226" spans="1:18" ht="15" customHeight="1" x14ac:dyDescent="0.2">
      <c r="A226" s="131"/>
      <c r="B226" s="186"/>
      <c r="C226" s="187"/>
      <c r="D226" s="188"/>
      <c r="E226" s="189"/>
      <c r="F226" s="187"/>
      <c r="G226" s="190"/>
      <c r="H226" s="189"/>
      <c r="I226" s="139"/>
      <c r="J226" s="139"/>
      <c r="K226" s="191"/>
      <c r="L226" s="191"/>
      <c r="M226" s="191"/>
      <c r="N226" s="191"/>
      <c r="O226" s="191"/>
      <c r="P226" s="191"/>
      <c r="Q226" s="192"/>
      <c r="R226" s="129"/>
    </row>
    <row r="227" spans="1:18" ht="15" customHeight="1" x14ac:dyDescent="0.2">
      <c r="A227" s="131" t="s">
        <v>185</v>
      </c>
      <c r="B227" s="315" t="str">
        <f>'Planilha Orçamentária'!D56</f>
        <v>Reaterro de cavas c/ compactação mecânica (compactador manual), em Vias Urbanas.</v>
      </c>
      <c r="C227" s="316"/>
      <c r="D227" s="316"/>
      <c r="E227" s="316"/>
      <c r="F227" s="316"/>
      <c r="G227" s="316"/>
      <c r="H227" s="316"/>
      <c r="I227" s="316"/>
      <c r="J227" s="201"/>
      <c r="K227" s="201"/>
      <c r="L227" s="201"/>
      <c r="M227" s="201"/>
      <c r="N227" s="201"/>
      <c r="O227" s="201"/>
      <c r="P227" s="201"/>
      <c r="Q227" s="203"/>
      <c r="R227" s="201"/>
    </row>
    <row r="228" spans="1:18" ht="15" customHeight="1" x14ac:dyDescent="0.2">
      <c r="A228" s="21"/>
      <c r="B228" s="204" t="s">
        <v>202</v>
      </c>
      <c r="C228" s="200"/>
      <c r="D228" s="201"/>
      <c r="E228" s="202"/>
      <c r="F228" s="200"/>
      <c r="G228" s="201"/>
      <c r="H228" s="202"/>
      <c r="I228" s="201"/>
      <c r="J228" s="201">
        <v>2</v>
      </c>
      <c r="K228" s="201">
        <v>5</v>
      </c>
      <c r="L228" s="201">
        <v>0.2</v>
      </c>
      <c r="M228" s="201">
        <v>0.5</v>
      </c>
      <c r="N228" s="201"/>
      <c r="O228" s="201">
        <f>TRUNC(M228*L228*K228*J228,2)</f>
        <v>1</v>
      </c>
      <c r="P228" s="201"/>
      <c r="Q228" s="203">
        <f>O228</f>
        <v>1</v>
      </c>
      <c r="R228" s="201"/>
    </row>
    <row r="229" spans="1:18" ht="15" customHeight="1" x14ac:dyDescent="0.2">
      <c r="A229" s="21"/>
      <c r="B229" s="204" t="s">
        <v>203</v>
      </c>
      <c r="C229" s="200"/>
      <c r="D229" s="201"/>
      <c r="E229" s="202"/>
      <c r="F229" s="200"/>
      <c r="G229" s="201"/>
      <c r="H229" s="202"/>
      <c r="I229" s="201"/>
      <c r="J229" s="201">
        <v>2</v>
      </c>
      <c r="K229" s="201">
        <v>1</v>
      </c>
      <c r="L229" s="201">
        <v>0.2</v>
      </c>
      <c r="M229" s="201">
        <v>1</v>
      </c>
      <c r="N229" s="201"/>
      <c r="O229" s="201">
        <f>TRUNC(M229*L229*K229*J229,2)</f>
        <v>0.4</v>
      </c>
      <c r="P229" s="201"/>
      <c r="Q229" s="203">
        <f>O229</f>
        <v>0.4</v>
      </c>
      <c r="R229" s="201"/>
    </row>
    <row r="230" spans="1:18" ht="15" customHeight="1" x14ac:dyDescent="0.2">
      <c r="A230" s="21"/>
      <c r="B230" s="143" t="s">
        <v>14</v>
      </c>
      <c r="C230" s="144"/>
      <c r="D230" s="145"/>
      <c r="E230" s="146"/>
      <c r="F230" s="144"/>
      <c r="G230" s="147"/>
      <c r="H230" s="146"/>
      <c r="I230" s="148"/>
      <c r="J230" s="148"/>
      <c r="K230" s="149"/>
      <c r="L230" s="149"/>
      <c r="M230" s="149"/>
      <c r="N230" s="149"/>
      <c r="O230" s="149"/>
      <c r="P230" s="149"/>
      <c r="Q230" s="150">
        <f>SUM(Q228:Q229)</f>
        <v>1.4</v>
      </c>
      <c r="R230" s="151" t="s">
        <v>12</v>
      </c>
    </row>
    <row r="231" spans="1:18" ht="15" customHeight="1" x14ac:dyDescent="0.2">
      <c r="A231" s="131"/>
      <c r="B231" s="186"/>
      <c r="C231" s="187"/>
      <c r="D231" s="188"/>
      <c r="E231" s="189"/>
      <c r="F231" s="187"/>
      <c r="G231" s="190"/>
      <c r="H231" s="189"/>
      <c r="I231" s="139"/>
      <c r="J231" s="139"/>
      <c r="K231" s="191"/>
      <c r="L231" s="191"/>
      <c r="M231" s="191"/>
      <c r="N231" s="191"/>
      <c r="O231" s="191"/>
      <c r="P231" s="191"/>
      <c r="Q231" s="192"/>
      <c r="R231" s="129"/>
    </row>
    <row r="232" spans="1:18" ht="15" customHeight="1" x14ac:dyDescent="0.2">
      <c r="A232" s="131" t="s">
        <v>189</v>
      </c>
      <c r="B232" s="315" t="str">
        <f>'Planilha Orçamentária'!D57</f>
        <v>Instalação de grelha articulada em Ferro Fundido, inclusive caixilho</v>
      </c>
      <c r="C232" s="316"/>
      <c r="D232" s="316"/>
      <c r="E232" s="316"/>
      <c r="F232" s="316"/>
      <c r="G232" s="316"/>
      <c r="H232" s="316"/>
      <c r="I232" s="316"/>
      <c r="J232" s="201"/>
      <c r="K232" s="201"/>
      <c r="L232" s="201"/>
      <c r="M232" s="201"/>
      <c r="N232" s="201"/>
      <c r="O232" s="201"/>
      <c r="P232" s="201"/>
      <c r="Q232" s="203"/>
      <c r="R232" s="201"/>
    </row>
    <row r="233" spans="1:18" ht="15" customHeight="1" x14ac:dyDescent="0.2">
      <c r="A233" s="21"/>
      <c r="B233" s="204" t="s">
        <v>207</v>
      </c>
      <c r="C233" s="200"/>
      <c r="D233" s="201"/>
      <c r="E233" s="202"/>
      <c r="F233" s="200"/>
      <c r="G233" s="201"/>
      <c r="H233" s="202"/>
      <c r="I233" s="201"/>
      <c r="J233" s="201"/>
      <c r="K233" s="201">
        <v>6</v>
      </c>
      <c r="L233" s="201"/>
      <c r="M233" s="201"/>
      <c r="N233" s="201"/>
      <c r="O233" s="201"/>
      <c r="P233" s="201"/>
      <c r="Q233" s="205">
        <f>K233</f>
        <v>6</v>
      </c>
      <c r="R233" s="201"/>
    </row>
    <row r="234" spans="1:18" ht="15" customHeight="1" x14ac:dyDescent="0.2">
      <c r="A234" s="21"/>
      <c r="B234" s="143" t="s">
        <v>14</v>
      </c>
      <c r="C234" s="144"/>
      <c r="D234" s="145"/>
      <c r="E234" s="146"/>
      <c r="F234" s="144"/>
      <c r="G234" s="147"/>
      <c r="H234" s="146"/>
      <c r="I234" s="148"/>
      <c r="J234" s="148"/>
      <c r="K234" s="149"/>
      <c r="L234" s="149"/>
      <c r="M234" s="149"/>
      <c r="N234" s="149"/>
      <c r="O234" s="149"/>
      <c r="P234" s="149"/>
      <c r="Q234" s="150">
        <f>Q233</f>
        <v>6</v>
      </c>
      <c r="R234" s="151" t="s">
        <v>7</v>
      </c>
    </row>
    <row r="235" spans="1:18" ht="15" customHeight="1" x14ac:dyDescent="0.2">
      <c r="Q235" s="223"/>
    </row>
    <row r="236" spans="1:18" ht="15" customHeight="1" x14ac:dyDescent="0.2">
      <c r="A236" s="131" t="s">
        <v>151</v>
      </c>
      <c r="B236" s="305" t="str">
        <f>'Planilha Orçamentária'!D58</f>
        <v>Rede de drenagem</v>
      </c>
      <c r="C236" s="306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306"/>
      <c r="O236" s="306"/>
      <c r="P236" s="306"/>
      <c r="Q236" s="307"/>
      <c r="R236" s="132"/>
    </row>
    <row r="237" spans="1:18" ht="15" customHeight="1" x14ac:dyDescent="0.2">
      <c r="A237" s="131" t="s">
        <v>192</v>
      </c>
      <c r="B237" s="305" t="str">
        <f>'Planilha Orçamentária'!D59</f>
        <v>Remoção e reassentamento de paralelepípedos, inclusive perdas, colchão de areia e transportes de areia e paralelepípedo</v>
      </c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306"/>
      <c r="P237" s="306"/>
      <c r="Q237" s="307"/>
      <c r="R237" s="132"/>
    </row>
    <row r="238" spans="1:18" ht="15" customHeight="1" x14ac:dyDescent="0.2">
      <c r="A238" s="196"/>
      <c r="B238" s="197" t="s">
        <v>208</v>
      </c>
      <c r="C238" s="198"/>
      <c r="D238" s="198"/>
      <c r="E238" s="198"/>
      <c r="F238" s="198"/>
      <c r="G238" s="198"/>
      <c r="H238" s="198"/>
      <c r="I238" s="198"/>
      <c r="J238" s="199"/>
      <c r="K238" s="199">
        <v>55.17</v>
      </c>
      <c r="L238" s="163">
        <v>0.8</v>
      </c>
      <c r="M238" s="199"/>
      <c r="N238" s="163">
        <f>TRUNC(L238*K238,2)</f>
        <v>44.13</v>
      </c>
      <c r="O238" s="199"/>
      <c r="P238" s="199"/>
      <c r="Q238" s="142">
        <f t="shared" ref="Q238" si="13">N238</f>
        <v>44.13</v>
      </c>
      <c r="R238" s="132"/>
    </row>
    <row r="239" spans="1:18" ht="15" customHeight="1" x14ac:dyDescent="0.2">
      <c r="A239" s="131"/>
      <c r="B239" s="143" t="s">
        <v>14</v>
      </c>
      <c r="C239" s="144"/>
      <c r="D239" s="145"/>
      <c r="E239" s="146"/>
      <c r="F239" s="144"/>
      <c r="G239" s="147"/>
      <c r="H239" s="146"/>
      <c r="I239" s="149"/>
      <c r="J239" s="149"/>
      <c r="K239" s="149"/>
      <c r="L239" s="149"/>
      <c r="M239" s="149"/>
      <c r="N239" s="149"/>
      <c r="O239" s="149"/>
      <c r="P239" s="149"/>
      <c r="Q239" s="151">
        <f>SUM(Q238:Q238)</f>
        <v>44.13</v>
      </c>
      <c r="R239" s="151" t="s">
        <v>8</v>
      </c>
    </row>
    <row r="240" spans="1:18" ht="15" customHeight="1" x14ac:dyDescent="0.2">
      <c r="A240" s="131"/>
      <c r="B240" s="186"/>
      <c r="C240" s="187"/>
      <c r="D240" s="188"/>
      <c r="E240" s="189"/>
      <c r="F240" s="187"/>
      <c r="G240" s="190"/>
      <c r="H240" s="189"/>
      <c r="I240" s="139"/>
      <c r="J240" s="139"/>
      <c r="K240" s="191"/>
      <c r="L240" s="191"/>
      <c r="M240" s="191"/>
      <c r="N240" s="191"/>
      <c r="O240" s="191"/>
      <c r="P240" s="191"/>
      <c r="Q240" s="192"/>
      <c r="R240" s="129"/>
    </row>
    <row r="241" spans="1:18" ht="15" customHeight="1" x14ac:dyDescent="0.2">
      <c r="A241" s="131" t="s">
        <v>193</v>
      </c>
      <c r="B241" s="305" t="str">
        <f>'Planilha Orçamentária'!D60</f>
        <v>Corpo BSTC (greide) diâmetro 0,40 m CA-1 MF inclusive escavação, reaterro e transporte do tubo</v>
      </c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7"/>
      <c r="R241" s="132"/>
    </row>
    <row r="242" spans="1:18" ht="15" customHeight="1" x14ac:dyDescent="0.2">
      <c r="A242" s="196"/>
      <c r="B242" s="197" t="s">
        <v>201</v>
      </c>
      <c r="C242" s="198"/>
      <c r="D242" s="198"/>
      <c r="E242" s="198"/>
      <c r="F242" s="198"/>
      <c r="G242" s="198"/>
      <c r="H242" s="198"/>
      <c r="I242" s="198"/>
      <c r="J242" s="198"/>
      <c r="K242" s="198"/>
      <c r="L242" s="199">
        <v>55.17</v>
      </c>
      <c r="M242" s="199"/>
      <c r="N242" s="199"/>
      <c r="O242" s="199"/>
      <c r="P242" s="199"/>
      <c r="Q242" s="142">
        <f>L242</f>
        <v>55.17</v>
      </c>
      <c r="R242" s="132"/>
    </row>
    <row r="243" spans="1:18" ht="15" customHeight="1" x14ac:dyDescent="0.2">
      <c r="A243" s="131"/>
      <c r="B243" s="143" t="s">
        <v>14</v>
      </c>
      <c r="C243" s="144"/>
      <c r="D243" s="145"/>
      <c r="E243" s="146"/>
      <c r="F243" s="144"/>
      <c r="G243" s="147"/>
      <c r="H243" s="146"/>
      <c r="I243" s="149"/>
      <c r="J243" s="149"/>
      <c r="K243" s="149"/>
      <c r="L243" s="149"/>
      <c r="M243" s="149"/>
      <c r="N243" s="149"/>
      <c r="O243" s="149"/>
      <c r="P243" s="149"/>
      <c r="Q243" s="151">
        <f>SUM(Q242:Q242)</f>
        <v>55.17</v>
      </c>
      <c r="R243" s="151" t="s">
        <v>7</v>
      </c>
    </row>
    <row r="244" spans="1:18" ht="15" customHeight="1" x14ac:dyDescent="0.2">
      <c r="A244" s="131"/>
      <c r="B244" s="186"/>
      <c r="C244" s="187"/>
      <c r="D244" s="188"/>
      <c r="E244" s="189"/>
      <c r="F244" s="187"/>
      <c r="G244" s="190"/>
      <c r="H244" s="189"/>
      <c r="I244" s="139"/>
      <c r="J244" s="139"/>
      <c r="K244" s="191"/>
      <c r="L244" s="191"/>
      <c r="M244" s="191"/>
      <c r="N244" s="191"/>
      <c r="O244" s="191"/>
      <c r="P244" s="191"/>
      <c r="Q244" s="192"/>
      <c r="R244" s="129"/>
    </row>
    <row r="245" spans="1:18" ht="15" customHeight="1" x14ac:dyDescent="0.2">
      <c r="A245" s="131" t="s">
        <v>194</v>
      </c>
      <c r="B245" s="305" t="str">
        <f>'Planilha Orçamentária'!D61</f>
        <v>Poço de visita em bloco pré-moldado para d=0,30 e 0,40m (0,80x0,80m)</v>
      </c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7"/>
      <c r="R245" s="132"/>
    </row>
    <row r="246" spans="1:18" ht="15" customHeight="1" x14ac:dyDescent="0.2">
      <c r="A246" s="196"/>
      <c r="B246" s="197" t="s">
        <v>201</v>
      </c>
      <c r="C246" s="198"/>
      <c r="D246" s="198"/>
      <c r="E246" s="198"/>
      <c r="F246" s="198"/>
      <c r="G246" s="198"/>
      <c r="H246" s="198"/>
      <c r="I246" s="225"/>
      <c r="J246" s="163">
        <v>1</v>
      </c>
      <c r="K246" s="163"/>
      <c r="L246" s="163"/>
      <c r="M246" s="163"/>
      <c r="N246" s="163"/>
      <c r="O246" s="163"/>
      <c r="P246" s="163"/>
      <c r="Q246" s="226">
        <f>J246</f>
        <v>1</v>
      </c>
      <c r="R246" s="227"/>
    </row>
    <row r="247" spans="1:18" ht="15" customHeight="1" x14ac:dyDescent="0.2">
      <c r="A247" s="131"/>
      <c r="B247" s="143" t="s">
        <v>14</v>
      </c>
      <c r="C247" s="144"/>
      <c r="D247" s="145"/>
      <c r="E247" s="146"/>
      <c r="F247" s="144"/>
      <c r="G247" s="147"/>
      <c r="H247" s="146"/>
      <c r="I247" s="149"/>
      <c r="J247" s="149"/>
      <c r="K247" s="149"/>
      <c r="L247" s="149"/>
      <c r="M247" s="149"/>
      <c r="N247" s="149"/>
      <c r="O247" s="149"/>
      <c r="P247" s="149"/>
      <c r="Q247" s="151">
        <f>SUM(Q246:Q246)</f>
        <v>1</v>
      </c>
      <c r="R247" s="151" t="s">
        <v>6</v>
      </c>
    </row>
  </sheetData>
  <mergeCells count="71">
    <mergeCell ref="B236:Q236"/>
    <mergeCell ref="B237:Q237"/>
    <mergeCell ref="B241:Q241"/>
    <mergeCell ref="B245:Q245"/>
    <mergeCell ref="B214:I214"/>
    <mergeCell ref="B218:I218"/>
    <mergeCell ref="B222:I222"/>
    <mergeCell ref="B227:I227"/>
    <mergeCell ref="B232:I232"/>
    <mergeCell ref="A2:B2"/>
    <mergeCell ref="A3:B3"/>
    <mergeCell ref="A1:R1"/>
    <mergeCell ref="N3:R3"/>
    <mergeCell ref="A6:A7"/>
    <mergeCell ref="B6:B7"/>
    <mergeCell ref="C6:H6"/>
    <mergeCell ref="R6:R7"/>
    <mergeCell ref="C7:E7"/>
    <mergeCell ref="F7:H7"/>
    <mergeCell ref="Q6:Q7"/>
    <mergeCell ref="N6:N7"/>
    <mergeCell ref="O6:O7"/>
    <mergeCell ref="M6:M7"/>
    <mergeCell ref="I6:I7"/>
    <mergeCell ref="L6:L7"/>
    <mergeCell ref="A4:B5"/>
    <mergeCell ref="J6:J7"/>
    <mergeCell ref="K6:K7"/>
    <mergeCell ref="B69:Q69"/>
    <mergeCell ref="B70:C70"/>
    <mergeCell ref="B9:Q9"/>
    <mergeCell ref="B13:Q13"/>
    <mergeCell ref="B51:Q51"/>
    <mergeCell ref="B34:Q34"/>
    <mergeCell ref="B18:Q18"/>
    <mergeCell ref="B22:Q22"/>
    <mergeCell ref="B26:Q26"/>
    <mergeCell ref="P6:P7"/>
    <mergeCell ref="B139:Q139"/>
    <mergeCell ref="B174:Q174"/>
    <mergeCell ref="B118:Q118"/>
    <mergeCell ref="B121:Q121"/>
    <mergeCell ref="B124:Q124"/>
    <mergeCell ref="B132:Q132"/>
    <mergeCell ref="B133:Q133"/>
    <mergeCell ref="B168:Q168"/>
    <mergeCell ref="B165:Q165"/>
    <mergeCell ref="B158:Q158"/>
    <mergeCell ref="B127:Q127"/>
    <mergeCell ref="B205:Q205"/>
    <mergeCell ref="B210:I210"/>
    <mergeCell ref="B204:Q204"/>
    <mergeCell ref="B161:Q161"/>
    <mergeCell ref="B145:Q145"/>
    <mergeCell ref="B154:Q154"/>
    <mergeCell ref="B179:Q179"/>
    <mergeCell ref="B180:Q180"/>
    <mergeCell ref="B183:Q183"/>
    <mergeCell ref="B186:Q186"/>
    <mergeCell ref="B189:Q189"/>
    <mergeCell ref="B192:Q192"/>
    <mergeCell ref="B197:Q197"/>
    <mergeCell ref="B198:Q198"/>
    <mergeCell ref="B71:Q71"/>
    <mergeCell ref="B109:Q109"/>
    <mergeCell ref="B114:Q114"/>
    <mergeCell ref="B115:Q115"/>
    <mergeCell ref="B74:Q74"/>
    <mergeCell ref="B92:Q92"/>
    <mergeCell ref="K75:L75"/>
    <mergeCell ref="B89:Q89"/>
  </mergeCells>
  <printOptions horizontalCentered="1" gridLines="1"/>
  <pageMargins left="0.39370078740157483" right="0.39370078740157483" top="0.78740157480314965" bottom="0.39370078740157483" header="0" footer="0"/>
  <pageSetup paperSize="9" scale="5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"/>
  <sheetViews>
    <sheetView tabSelected="1" view="pageBreakPreview" zoomScale="90" zoomScaleNormal="80" zoomScaleSheetLayoutView="90" zoomScalePageLayoutView="60" workbookViewId="0">
      <selection activeCell="P12" sqref="P12"/>
    </sheetView>
  </sheetViews>
  <sheetFormatPr defaultColWidth="10.7109375" defaultRowHeight="15" customHeight="1" x14ac:dyDescent="0.2"/>
  <cols>
    <col min="1" max="1" width="10.7109375" style="23" customWidth="1"/>
    <col min="2" max="2" width="35.7109375" style="23" customWidth="1"/>
    <col min="3" max="3" width="20.7109375" style="23" customWidth="1"/>
    <col min="4" max="4" width="19.5703125" style="23" bestFit="1" customWidth="1"/>
    <col min="5" max="5" width="11.5703125" style="23" customWidth="1"/>
    <col min="6" max="9" width="12.7109375" style="23" customWidth="1"/>
    <col min="10" max="11" width="11.7109375" style="23" bestFit="1" customWidth="1"/>
    <col min="12" max="16384" width="10.7109375" style="23"/>
  </cols>
  <sheetData>
    <row r="1" spans="1:11" ht="15" customHeight="1" x14ac:dyDescent="0.2">
      <c r="A1" s="348" t="s">
        <v>15</v>
      </c>
      <c r="B1" s="349"/>
      <c r="C1" s="349"/>
      <c r="D1" s="349"/>
      <c r="E1" s="349"/>
      <c r="F1" s="349"/>
      <c r="G1" s="349"/>
      <c r="H1" s="349"/>
      <c r="I1" s="349"/>
    </row>
    <row r="2" spans="1:11" ht="15" customHeight="1" x14ac:dyDescent="0.2">
      <c r="A2" s="357" t="s">
        <v>71</v>
      </c>
      <c r="B2" s="358"/>
      <c r="C2" s="358"/>
      <c r="D2" s="29"/>
      <c r="E2" s="29"/>
      <c r="F2" s="24"/>
      <c r="G2" s="24"/>
      <c r="H2" s="25"/>
      <c r="I2" s="24"/>
    </row>
    <row r="3" spans="1:11" ht="15" customHeight="1" x14ac:dyDescent="0.2">
      <c r="A3" s="357" t="s">
        <v>70</v>
      </c>
      <c r="B3" s="358"/>
      <c r="C3" s="358"/>
      <c r="D3" s="358"/>
      <c r="E3" s="270"/>
      <c r="F3" s="27"/>
      <c r="G3" s="26"/>
      <c r="H3" s="25"/>
      <c r="I3" s="108" t="s">
        <v>257</v>
      </c>
    </row>
    <row r="4" spans="1:11" s="15" customFormat="1" ht="32.25" customHeight="1" x14ac:dyDescent="0.2">
      <c r="A4" s="359" t="s">
        <v>139</v>
      </c>
      <c r="B4" s="360"/>
      <c r="C4" s="360"/>
      <c r="D4" s="360"/>
      <c r="E4" s="271"/>
      <c r="F4" s="28"/>
      <c r="G4" s="28"/>
      <c r="H4" s="28"/>
      <c r="I4" s="28"/>
    </row>
    <row r="5" spans="1:11" ht="24.95" customHeight="1" x14ac:dyDescent="0.2">
      <c r="A5" s="356" t="s">
        <v>2</v>
      </c>
      <c r="B5" s="356" t="s">
        <v>16</v>
      </c>
      <c r="C5" s="356"/>
      <c r="D5" s="361" t="s">
        <v>36</v>
      </c>
      <c r="E5" s="399" t="s">
        <v>258</v>
      </c>
      <c r="F5" s="269">
        <v>30</v>
      </c>
      <c r="G5" s="269">
        <v>30</v>
      </c>
      <c r="H5" s="269">
        <v>30</v>
      </c>
      <c r="I5" s="269">
        <v>30</v>
      </c>
    </row>
    <row r="6" spans="1:11" ht="24.95" customHeight="1" x14ac:dyDescent="0.2">
      <c r="A6" s="356"/>
      <c r="B6" s="356"/>
      <c r="C6" s="356"/>
      <c r="D6" s="361"/>
      <c r="E6" s="406" t="s">
        <v>259</v>
      </c>
      <c r="F6" s="30">
        <v>30</v>
      </c>
      <c r="G6" s="30">
        <v>60</v>
      </c>
      <c r="H6" s="30">
        <v>90</v>
      </c>
      <c r="I6" s="30">
        <v>120</v>
      </c>
    </row>
    <row r="7" spans="1:11" ht="24.95" customHeight="1" x14ac:dyDescent="0.2">
      <c r="A7" s="352" t="s">
        <v>34</v>
      </c>
      <c r="B7" s="354" t="str">
        <f>'Planilha Orçamentária'!D8</f>
        <v>SERVIÇOS PRELIMINARES / CANTEIRO DE OBRAS</v>
      </c>
      <c r="C7" s="32" t="s">
        <v>17</v>
      </c>
      <c r="D7" s="346">
        <f>'Planilha Orçamentária'!H11</f>
        <v>11140.23</v>
      </c>
      <c r="E7" s="400" t="s">
        <v>260</v>
      </c>
      <c r="F7" s="33">
        <v>1</v>
      </c>
      <c r="G7" s="33"/>
      <c r="H7" s="33"/>
      <c r="I7" s="33"/>
    </row>
    <row r="8" spans="1:11" ht="24.95" customHeight="1" x14ac:dyDescent="0.2">
      <c r="A8" s="353"/>
      <c r="B8" s="355"/>
      <c r="C8" s="31" t="s">
        <v>18</v>
      </c>
      <c r="D8" s="347"/>
      <c r="E8" s="401"/>
      <c r="F8" s="34">
        <f>D7*F7</f>
        <v>11140.23</v>
      </c>
      <c r="G8" s="34">
        <v>0</v>
      </c>
      <c r="H8" s="34">
        <v>0</v>
      </c>
      <c r="I8" s="34">
        <v>0</v>
      </c>
      <c r="J8" s="23">
        <f>SUM(F8:I8)</f>
        <v>11140.23</v>
      </c>
      <c r="K8" s="23">
        <f>J8-D7</f>
        <v>0</v>
      </c>
    </row>
    <row r="9" spans="1:11" ht="24.95" customHeight="1" x14ac:dyDescent="0.2">
      <c r="A9" s="352" t="s">
        <v>33</v>
      </c>
      <c r="B9" s="354" t="str">
        <f>'Planilha Orçamentária'!D13</f>
        <v>ELEVAÇÃO DE POÇO DE VISITA</v>
      </c>
      <c r="C9" s="32" t="s">
        <v>17</v>
      </c>
      <c r="D9" s="346">
        <f>'Planilha Orçamentária'!H17</f>
        <v>7897.77</v>
      </c>
      <c r="E9" s="401"/>
      <c r="F9" s="33">
        <v>0.5</v>
      </c>
      <c r="G9" s="33">
        <v>0.5</v>
      </c>
      <c r="H9" s="33"/>
      <c r="I9" s="33"/>
    </row>
    <row r="10" spans="1:11" ht="24.95" customHeight="1" x14ac:dyDescent="0.2">
      <c r="A10" s="353"/>
      <c r="B10" s="355"/>
      <c r="C10" s="31" t="s">
        <v>18</v>
      </c>
      <c r="D10" s="347"/>
      <c r="E10" s="401"/>
      <c r="F10" s="34">
        <f>F9*$D$9</f>
        <v>3948.8850000000002</v>
      </c>
      <c r="G10" s="34">
        <f>G9*$D$9</f>
        <v>3948.8850000000002</v>
      </c>
      <c r="H10" s="34"/>
      <c r="I10" s="34"/>
      <c r="J10" s="23">
        <f>SUM(F10:I10)</f>
        <v>7897.77</v>
      </c>
      <c r="K10" s="23">
        <f>J10-D9</f>
        <v>0</v>
      </c>
    </row>
    <row r="11" spans="1:11" ht="24.95" customHeight="1" x14ac:dyDescent="0.2">
      <c r="A11" s="352" t="s">
        <v>32</v>
      </c>
      <c r="B11" s="354" t="str">
        <f>'Planilha Orçamentária'!D19</f>
        <v>RECAPEAMENTO ASFÁLTICO</v>
      </c>
      <c r="C11" s="32" t="s">
        <v>17</v>
      </c>
      <c r="D11" s="346">
        <f>'Planilha Orçamentária'!H32</f>
        <v>957893.46000000008</v>
      </c>
      <c r="E11" s="401"/>
      <c r="F11" s="33">
        <v>0.25</v>
      </c>
      <c r="G11" s="33">
        <v>0.25</v>
      </c>
      <c r="H11" s="33">
        <v>0.25</v>
      </c>
      <c r="I11" s="33">
        <v>0.25</v>
      </c>
    </row>
    <row r="12" spans="1:11" ht="24.95" customHeight="1" x14ac:dyDescent="0.2">
      <c r="A12" s="353"/>
      <c r="B12" s="355"/>
      <c r="C12" s="31" t="s">
        <v>18</v>
      </c>
      <c r="D12" s="347"/>
      <c r="E12" s="401"/>
      <c r="F12" s="34">
        <f>F11*D11</f>
        <v>239473.36500000002</v>
      </c>
      <c r="G12" s="34">
        <f>G11*D11</f>
        <v>239473.36500000002</v>
      </c>
      <c r="H12" s="34">
        <f>H11*$D$11</f>
        <v>239473.36500000002</v>
      </c>
      <c r="I12" s="34">
        <f>I11*$D$11</f>
        <v>239473.36500000002</v>
      </c>
      <c r="J12" s="23">
        <f>SUM(F12:I12)</f>
        <v>957893.46000000008</v>
      </c>
      <c r="K12" s="23">
        <f>J12-D11</f>
        <v>0</v>
      </c>
    </row>
    <row r="13" spans="1:11" ht="24.95" customHeight="1" x14ac:dyDescent="0.2">
      <c r="A13" s="352" t="s">
        <v>31</v>
      </c>
      <c r="B13" s="354" t="str">
        <f>'Planilha Orçamentária'!D34</f>
        <v>PAVIMENTAÇÃO ASFÁLTICA - RAMO 2000; 6000 E 7000</v>
      </c>
      <c r="C13" s="32" t="s">
        <v>17</v>
      </c>
      <c r="D13" s="346">
        <f>'Planilha Orçamentária'!H47</f>
        <v>132324.20000000001</v>
      </c>
      <c r="E13" s="401"/>
      <c r="F13" s="33"/>
      <c r="G13" s="33">
        <v>0.25</v>
      </c>
      <c r="H13" s="33">
        <v>0.25</v>
      </c>
      <c r="I13" s="33">
        <v>0.5</v>
      </c>
    </row>
    <row r="14" spans="1:11" ht="24.95" customHeight="1" x14ac:dyDescent="0.2">
      <c r="A14" s="353"/>
      <c r="B14" s="355"/>
      <c r="C14" s="31" t="s">
        <v>18</v>
      </c>
      <c r="D14" s="347"/>
      <c r="E14" s="401"/>
      <c r="F14" s="34">
        <v>0</v>
      </c>
      <c r="G14" s="34">
        <f>G13*$D$13</f>
        <v>33081.050000000003</v>
      </c>
      <c r="H14" s="34">
        <f t="shared" ref="H14:I14" si="0">H13*$D$13</f>
        <v>33081.050000000003</v>
      </c>
      <c r="I14" s="34">
        <f t="shared" si="0"/>
        <v>66162.100000000006</v>
      </c>
      <c r="J14" s="23">
        <f>SUM(F14:I14)</f>
        <v>132324.20000000001</v>
      </c>
      <c r="K14" s="23">
        <f>J14-D13</f>
        <v>0</v>
      </c>
    </row>
    <row r="15" spans="1:11" ht="24.95" customHeight="1" x14ac:dyDescent="0.2">
      <c r="A15" s="352" t="s">
        <v>30</v>
      </c>
      <c r="B15" s="354" t="str">
        <f>'Planilha Orçamentária'!D49</f>
        <v>DRENAGEM</v>
      </c>
      <c r="C15" s="32" t="s">
        <v>17</v>
      </c>
      <c r="D15" s="346">
        <f>'Planilha Orçamentária'!H62</f>
        <v>21438.81</v>
      </c>
      <c r="E15" s="401"/>
      <c r="F15" s="33"/>
      <c r="G15" s="33">
        <v>1</v>
      </c>
      <c r="H15" s="33"/>
      <c r="I15" s="33"/>
    </row>
    <row r="16" spans="1:11" ht="24.95" customHeight="1" x14ac:dyDescent="0.2">
      <c r="A16" s="353"/>
      <c r="B16" s="355"/>
      <c r="C16" s="31" t="s">
        <v>18</v>
      </c>
      <c r="D16" s="347"/>
      <c r="E16" s="402"/>
      <c r="F16" s="34">
        <f t="shared" ref="F16:H16" si="1">F15*$D$15</f>
        <v>0</v>
      </c>
      <c r="G16" s="34">
        <f t="shared" si="1"/>
        <v>21438.81</v>
      </c>
      <c r="H16" s="34">
        <f t="shared" si="1"/>
        <v>0</v>
      </c>
      <c r="I16" s="34">
        <f>I15*$D$15</f>
        <v>0</v>
      </c>
      <c r="J16" s="23">
        <f>SUM(F16:I16)</f>
        <v>21438.81</v>
      </c>
      <c r="K16" s="23">
        <f>J16-D15</f>
        <v>0</v>
      </c>
    </row>
    <row r="17" spans="1:9" ht="24.95" customHeight="1" x14ac:dyDescent="0.2">
      <c r="A17" s="351" t="s">
        <v>19</v>
      </c>
      <c r="B17" s="351"/>
      <c r="C17" s="351"/>
      <c r="D17" s="350">
        <f>SUM(D7:D16)</f>
        <v>1130694.4700000002</v>
      </c>
      <c r="E17" s="403" t="s">
        <v>261</v>
      </c>
      <c r="F17" s="35">
        <f>F19/$D$17</f>
        <v>0.22513816663488237</v>
      </c>
      <c r="G17" s="35">
        <f t="shared" ref="G17:I17" si="2">G19/$D$17</f>
        <v>0.26350364126217046</v>
      </c>
      <c r="H17" s="35">
        <f t="shared" si="2"/>
        <v>0.24105045370921466</v>
      </c>
      <c r="I17" s="35">
        <f t="shared" si="2"/>
        <v>0.27030773839373246</v>
      </c>
    </row>
    <row r="18" spans="1:9" ht="24.95" customHeight="1" x14ac:dyDescent="0.2">
      <c r="A18" s="351" t="s">
        <v>20</v>
      </c>
      <c r="B18" s="351"/>
      <c r="C18" s="351"/>
      <c r="D18" s="350"/>
      <c r="E18" s="404"/>
      <c r="F18" s="35">
        <f>F17</f>
        <v>0.22513816663488237</v>
      </c>
      <c r="G18" s="35">
        <f>G17+F18</f>
        <v>0.4886418078970528</v>
      </c>
      <c r="H18" s="35">
        <f t="shared" ref="H18:I18" si="3">H17+G18</f>
        <v>0.72969226160626743</v>
      </c>
      <c r="I18" s="35">
        <f t="shared" si="3"/>
        <v>0.99999999999999989</v>
      </c>
    </row>
    <row r="19" spans="1:9" ht="24.95" customHeight="1" x14ac:dyDescent="0.2">
      <c r="A19" s="351" t="s">
        <v>21</v>
      </c>
      <c r="B19" s="351"/>
      <c r="C19" s="351"/>
      <c r="D19" s="350"/>
      <c r="E19" s="404"/>
      <c r="F19" s="36">
        <f>SUM(F16,F14,F12,F10,F8)</f>
        <v>254562.48000000004</v>
      </c>
      <c r="G19" s="36">
        <f>SUM(G16,G14,G12,G10,G8)</f>
        <v>297942.11000000004</v>
      </c>
      <c r="H19" s="36">
        <f>SUM(H16,H14,H12,H10,H8)</f>
        <v>272554.41500000004</v>
      </c>
      <c r="I19" s="36">
        <f>SUM(I16,I14,I12,I10,I8)</f>
        <v>305635.46500000003</v>
      </c>
    </row>
    <row r="20" spans="1:9" ht="24.95" customHeight="1" x14ac:dyDescent="0.2">
      <c r="A20" s="351" t="s">
        <v>22</v>
      </c>
      <c r="B20" s="351"/>
      <c r="C20" s="351"/>
      <c r="D20" s="350"/>
      <c r="E20" s="405"/>
      <c r="F20" s="36">
        <f>F19</f>
        <v>254562.48000000004</v>
      </c>
      <c r="G20" s="36">
        <f>G19+F20</f>
        <v>552504.59000000008</v>
      </c>
      <c r="H20" s="36">
        <f t="shared" ref="H20:I20" si="4">H19+G20</f>
        <v>825059.00500000012</v>
      </c>
      <c r="I20" s="36">
        <f t="shared" si="4"/>
        <v>1130694.4700000002</v>
      </c>
    </row>
  </sheetData>
  <mergeCells count="29">
    <mergeCell ref="E7:E16"/>
    <mergeCell ref="E17:E20"/>
    <mergeCell ref="A3:D3"/>
    <mergeCell ref="A4:D4"/>
    <mergeCell ref="A2:C2"/>
    <mergeCell ref="A5:A6"/>
    <mergeCell ref="B5:C6"/>
    <mergeCell ref="D5:D6"/>
    <mergeCell ref="A1:I1"/>
    <mergeCell ref="D17:D20"/>
    <mergeCell ref="A17:C17"/>
    <mergeCell ref="A18:C18"/>
    <mergeCell ref="A19:C19"/>
    <mergeCell ref="A20:C20"/>
    <mergeCell ref="A7:A8"/>
    <mergeCell ref="A9:A10"/>
    <mergeCell ref="A11:A12"/>
    <mergeCell ref="A13:A14"/>
    <mergeCell ref="A15:A16"/>
    <mergeCell ref="B7:B8"/>
    <mergeCell ref="B13:B14"/>
    <mergeCell ref="B15:B16"/>
    <mergeCell ref="B9:B10"/>
    <mergeCell ref="B11:B12"/>
    <mergeCell ref="D7:D8"/>
    <mergeCell ref="D9:D10"/>
    <mergeCell ref="D11:D12"/>
    <mergeCell ref="D13:D14"/>
    <mergeCell ref="D15:D16"/>
  </mergeCells>
  <conditionalFormatting sqref="F7:I20">
    <cfRule type="cellIs" dxfId="0" priority="14" operator="equal">
      <formula>0</formula>
    </cfRule>
  </conditionalFormatting>
  <printOptions gridLines="1"/>
  <pageMargins left="0.51181102362204722" right="0.51181102362204722" top="0.78740157480314965" bottom="0.78740157480314965" header="0.31496062992125984" footer="0.31496062992125984"/>
  <pageSetup paperSize="9" scale="90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2"/>
  <sheetViews>
    <sheetView view="pageBreakPreview" zoomScaleNormal="100" zoomScaleSheetLayoutView="100" workbookViewId="0">
      <selection activeCell="G68" sqref="G68"/>
    </sheetView>
  </sheetViews>
  <sheetFormatPr defaultRowHeight="12.75" x14ac:dyDescent="0.2"/>
  <cols>
    <col min="1" max="1" width="45.140625" customWidth="1"/>
    <col min="3" max="3" width="9.5703125" bestFit="1" customWidth="1"/>
    <col min="4" max="4" width="9.5703125" customWidth="1"/>
  </cols>
  <sheetData>
    <row r="1" spans="1:8" x14ac:dyDescent="0.2">
      <c r="A1" s="392" t="s">
        <v>82</v>
      </c>
      <c r="B1" s="392"/>
      <c r="C1" s="392"/>
      <c r="D1" s="392"/>
      <c r="E1" s="392"/>
      <c r="F1" s="393" t="s">
        <v>232</v>
      </c>
      <c r="G1" s="394"/>
    </row>
    <row r="2" spans="1:8" x14ac:dyDescent="0.2">
      <c r="A2" s="392"/>
      <c r="B2" s="392"/>
      <c r="C2" s="392"/>
      <c r="D2" s="392"/>
      <c r="E2" s="392"/>
      <c r="F2" s="395"/>
      <c r="G2" s="396"/>
      <c r="H2" s="84"/>
    </row>
    <row r="3" spans="1:8" ht="25.5" customHeight="1" x14ac:dyDescent="0.2">
      <c r="A3" s="397" t="s">
        <v>83</v>
      </c>
      <c r="B3" s="398"/>
      <c r="C3" s="398"/>
      <c r="D3" s="232"/>
      <c r="E3" s="362" t="s">
        <v>147</v>
      </c>
      <c r="F3" s="363"/>
      <c r="G3" s="106" t="s">
        <v>12</v>
      </c>
    </row>
    <row r="4" spans="1:8" x14ac:dyDescent="0.2">
      <c r="A4" s="229" t="s">
        <v>176</v>
      </c>
      <c r="B4" s="229" t="s">
        <v>84</v>
      </c>
      <c r="C4" s="229" t="s">
        <v>85</v>
      </c>
      <c r="D4" s="229" t="s">
        <v>155</v>
      </c>
      <c r="E4" s="229" t="s">
        <v>86</v>
      </c>
      <c r="F4" s="229" t="s">
        <v>87</v>
      </c>
      <c r="G4" s="229" t="s">
        <v>88</v>
      </c>
    </row>
    <row r="5" spans="1:8" s="155" customFormat="1" x14ac:dyDescent="0.2">
      <c r="A5" s="215" t="s">
        <v>197</v>
      </c>
      <c r="B5" s="216" t="s">
        <v>89</v>
      </c>
      <c r="C5" s="217">
        <v>20109</v>
      </c>
      <c r="D5" s="217" t="s">
        <v>142</v>
      </c>
      <c r="E5" s="218">
        <v>5.6</v>
      </c>
      <c r="F5" s="219">
        <v>12.81</v>
      </c>
      <c r="G5" s="220">
        <f>ROUND(F5*E5,2)</f>
        <v>71.739999999999995</v>
      </c>
    </row>
    <row r="6" spans="1:8" s="155" customFormat="1" x14ac:dyDescent="0.2">
      <c r="A6" s="215" t="s">
        <v>195</v>
      </c>
      <c r="B6" s="216" t="s">
        <v>89</v>
      </c>
      <c r="C6" s="217">
        <v>20002</v>
      </c>
      <c r="D6" s="217" t="s">
        <v>142</v>
      </c>
      <c r="E6" s="218">
        <v>11.2</v>
      </c>
      <c r="F6" s="219">
        <v>10.33</v>
      </c>
      <c r="G6" s="220">
        <f>ROUND(F6*E6,2)</f>
        <v>115.7</v>
      </c>
    </row>
    <row r="7" spans="1:8" x14ac:dyDescent="0.2">
      <c r="A7" s="390" t="s">
        <v>90</v>
      </c>
      <c r="B7" s="390"/>
      <c r="C7" s="390"/>
      <c r="D7" s="390"/>
      <c r="E7" s="390"/>
      <c r="F7" s="390"/>
      <c r="G7" s="91">
        <f>SUM(G5:G6)</f>
        <v>187.44</v>
      </c>
    </row>
    <row r="8" spans="1:8" ht="8.25" customHeight="1" x14ac:dyDescent="0.2">
      <c r="A8" s="391"/>
      <c r="B8" s="391"/>
      <c r="C8" s="391"/>
      <c r="D8" s="391"/>
      <c r="E8" s="391"/>
      <c r="F8" s="391"/>
      <c r="G8" s="391"/>
    </row>
    <row r="9" spans="1:8" x14ac:dyDescent="0.2">
      <c r="A9" s="229" t="s">
        <v>91</v>
      </c>
      <c r="B9" s="229" t="s">
        <v>84</v>
      </c>
      <c r="C9" s="229" t="s">
        <v>85</v>
      </c>
      <c r="D9" s="229" t="s">
        <v>155</v>
      </c>
      <c r="E9" s="229" t="s">
        <v>86</v>
      </c>
      <c r="F9" s="229" t="s">
        <v>87</v>
      </c>
      <c r="G9" s="229" t="s">
        <v>88</v>
      </c>
    </row>
    <row r="10" spans="1:8" x14ac:dyDescent="0.2">
      <c r="A10" s="85"/>
      <c r="B10" s="85"/>
      <c r="C10" s="85"/>
      <c r="D10" s="85"/>
      <c r="E10" s="85"/>
      <c r="F10" s="85"/>
      <c r="G10" s="85"/>
    </row>
    <row r="11" spans="1:8" x14ac:dyDescent="0.2">
      <c r="A11" s="390" t="s">
        <v>90</v>
      </c>
      <c r="B11" s="390"/>
      <c r="C11" s="390"/>
      <c r="D11" s="390"/>
      <c r="E11" s="390"/>
      <c r="F11" s="390"/>
      <c r="G11" s="91">
        <f>SUM(G10)</f>
        <v>0</v>
      </c>
    </row>
    <row r="12" spans="1:8" ht="8.25" customHeight="1" x14ac:dyDescent="0.2">
      <c r="A12" s="391"/>
      <c r="B12" s="391"/>
      <c r="C12" s="391"/>
      <c r="D12" s="391"/>
      <c r="E12" s="391"/>
      <c r="F12" s="391"/>
      <c r="G12" s="391"/>
    </row>
    <row r="13" spans="1:8" x14ac:dyDescent="0.2">
      <c r="A13" s="229" t="s">
        <v>92</v>
      </c>
      <c r="B13" s="229" t="s">
        <v>84</v>
      </c>
      <c r="C13" s="229" t="s">
        <v>85</v>
      </c>
      <c r="D13" s="229" t="s">
        <v>155</v>
      </c>
      <c r="E13" s="229" t="s">
        <v>86</v>
      </c>
      <c r="F13" s="229" t="s">
        <v>87</v>
      </c>
      <c r="G13" s="229" t="s">
        <v>88</v>
      </c>
    </row>
    <row r="14" spans="1:8" x14ac:dyDescent="0.2">
      <c r="A14" s="85"/>
      <c r="B14" s="85"/>
      <c r="C14" s="85"/>
      <c r="D14" s="85"/>
      <c r="E14" s="85"/>
      <c r="F14" s="85"/>
      <c r="G14" s="85"/>
    </row>
    <row r="15" spans="1:8" x14ac:dyDescent="0.2">
      <c r="A15" s="390" t="s">
        <v>90</v>
      </c>
      <c r="B15" s="390"/>
      <c r="C15" s="390"/>
      <c r="D15" s="390"/>
      <c r="E15" s="390"/>
      <c r="F15" s="390"/>
      <c r="G15" s="91">
        <f>SUM(G14)</f>
        <v>0</v>
      </c>
    </row>
    <row r="16" spans="1:8" ht="8.25" customHeight="1" x14ac:dyDescent="0.2">
      <c r="A16" s="387"/>
      <c r="B16" s="387"/>
      <c r="C16" s="387"/>
      <c r="D16" s="387"/>
      <c r="E16" s="387"/>
      <c r="F16" s="387"/>
      <c r="G16" s="387"/>
    </row>
    <row r="17" spans="1:7" x14ac:dyDescent="0.2">
      <c r="A17" s="388" t="s">
        <v>93</v>
      </c>
      <c r="B17" s="388"/>
      <c r="C17" s="388"/>
      <c r="D17" s="368" t="s">
        <v>106</v>
      </c>
      <c r="E17" s="369"/>
      <c r="F17" s="369"/>
      <c r="G17" s="370"/>
    </row>
    <row r="18" spans="1:7" ht="12.75" customHeight="1" x14ac:dyDescent="0.2">
      <c r="A18" s="229" t="s">
        <v>94</v>
      </c>
      <c r="B18" s="229" t="s">
        <v>104</v>
      </c>
      <c r="C18" s="229" t="s">
        <v>105</v>
      </c>
      <c r="D18" s="371" t="s">
        <v>107</v>
      </c>
      <c r="E18" s="372"/>
      <c r="F18" s="372"/>
      <c r="G18" s="373"/>
    </row>
    <row r="19" spans="1:7" x14ac:dyDescent="0.2">
      <c r="A19" s="89" t="s">
        <v>95</v>
      </c>
      <c r="B19" s="90"/>
      <c r="C19" s="91">
        <f>G7</f>
        <v>187.44</v>
      </c>
      <c r="D19" s="374"/>
      <c r="E19" s="375"/>
      <c r="F19" s="375"/>
      <c r="G19" s="376"/>
    </row>
    <row r="20" spans="1:7" x14ac:dyDescent="0.2">
      <c r="A20" s="89" t="s">
        <v>96</v>
      </c>
      <c r="B20" s="91"/>
      <c r="C20" s="91">
        <f>G11</f>
        <v>0</v>
      </c>
      <c r="D20" s="374"/>
      <c r="E20" s="375"/>
      <c r="F20" s="375"/>
      <c r="G20" s="376"/>
    </row>
    <row r="21" spans="1:7" x14ac:dyDescent="0.2">
      <c r="A21" s="89" t="s">
        <v>97</v>
      </c>
      <c r="B21" s="89"/>
      <c r="C21" s="91">
        <f>G15</f>
        <v>0</v>
      </c>
      <c r="D21" s="374"/>
      <c r="E21" s="375"/>
      <c r="F21" s="375"/>
      <c r="G21" s="376"/>
    </row>
    <row r="22" spans="1:7" x14ac:dyDescent="0.2">
      <c r="A22" s="89" t="s">
        <v>98</v>
      </c>
      <c r="B22" s="89"/>
      <c r="C22" s="91">
        <v>1</v>
      </c>
      <c r="D22" s="374"/>
      <c r="E22" s="375"/>
      <c r="F22" s="375"/>
      <c r="G22" s="376"/>
    </row>
    <row r="23" spans="1:7" x14ac:dyDescent="0.2">
      <c r="A23" s="89" t="s">
        <v>99</v>
      </c>
      <c r="B23" s="89"/>
      <c r="C23" s="91">
        <f>C19+C21</f>
        <v>187.44</v>
      </c>
      <c r="D23" s="374"/>
      <c r="E23" s="375"/>
      <c r="F23" s="375"/>
      <c r="G23" s="376"/>
    </row>
    <row r="24" spans="1:7" x14ac:dyDescent="0.2">
      <c r="A24" s="89" t="s">
        <v>100</v>
      </c>
      <c r="B24" s="89"/>
      <c r="C24" s="91">
        <f>(C19+C21)/C22</f>
        <v>187.44</v>
      </c>
      <c r="D24" s="374"/>
      <c r="E24" s="375"/>
      <c r="F24" s="375"/>
      <c r="G24" s="376"/>
    </row>
    <row r="25" spans="1:7" x14ac:dyDescent="0.2">
      <c r="A25" s="89" t="s">
        <v>101</v>
      </c>
      <c r="B25" s="89"/>
      <c r="C25" s="91">
        <f>C20+C24</f>
        <v>187.44</v>
      </c>
      <c r="D25" s="374"/>
      <c r="E25" s="375"/>
      <c r="F25" s="375"/>
      <c r="G25" s="376"/>
    </row>
    <row r="26" spans="1:7" x14ac:dyDescent="0.2">
      <c r="A26" s="89" t="s">
        <v>102</v>
      </c>
      <c r="B26" s="90">
        <v>0.29630000000000001</v>
      </c>
      <c r="C26" s="91">
        <f>TRUNC(C25*B26,2)</f>
        <v>55.53</v>
      </c>
      <c r="D26" s="374"/>
      <c r="E26" s="375"/>
      <c r="F26" s="375"/>
      <c r="G26" s="376"/>
    </row>
    <row r="27" spans="1:7" x14ac:dyDescent="0.2">
      <c r="A27" s="89" t="s">
        <v>103</v>
      </c>
      <c r="B27" s="389">
        <f>C26+C25</f>
        <v>242.97</v>
      </c>
      <c r="C27" s="390"/>
      <c r="D27" s="377"/>
      <c r="E27" s="378"/>
      <c r="F27" s="378"/>
      <c r="G27" s="379"/>
    </row>
    <row r="28" spans="1:7" x14ac:dyDescent="0.2">
      <c r="A28" s="380"/>
      <c r="B28" s="381"/>
      <c r="C28" s="381"/>
      <c r="D28" s="382"/>
      <c r="E28" s="381"/>
      <c r="F28" s="381"/>
      <c r="G28" s="383"/>
    </row>
    <row r="29" spans="1:7" ht="30.75" customHeight="1" x14ac:dyDescent="0.2">
      <c r="A29" s="366" t="s">
        <v>149</v>
      </c>
      <c r="B29" s="367"/>
      <c r="C29" s="367"/>
      <c r="D29" s="231"/>
      <c r="E29" s="364" t="s">
        <v>148</v>
      </c>
      <c r="F29" s="365"/>
      <c r="G29" s="233" t="s">
        <v>7</v>
      </c>
    </row>
    <row r="30" spans="1:7" x14ac:dyDescent="0.2">
      <c r="A30" s="229" t="s">
        <v>176</v>
      </c>
      <c r="B30" s="229" t="s">
        <v>84</v>
      </c>
      <c r="C30" s="229" t="s">
        <v>85</v>
      </c>
      <c r="D30" s="212" t="s">
        <v>155</v>
      </c>
      <c r="E30" s="229" t="s">
        <v>86</v>
      </c>
      <c r="F30" s="229" t="s">
        <v>87</v>
      </c>
      <c r="G30" s="229" t="s">
        <v>88</v>
      </c>
    </row>
    <row r="31" spans="1:7" s="155" customFormat="1" x14ac:dyDescent="0.2">
      <c r="A31" s="215" t="s">
        <v>197</v>
      </c>
      <c r="B31" s="216" t="s">
        <v>89</v>
      </c>
      <c r="C31" s="217">
        <v>20109</v>
      </c>
      <c r="D31" s="217" t="s">
        <v>142</v>
      </c>
      <c r="E31" s="218">
        <v>0.99299999999999999</v>
      </c>
      <c r="F31" s="219">
        <v>12.81</v>
      </c>
      <c r="G31" s="221">
        <f>TRUNC(E31*F31,2)</f>
        <v>12.72</v>
      </c>
    </row>
    <row r="32" spans="1:7" s="155" customFormat="1" x14ac:dyDescent="0.2">
      <c r="A32" s="215" t="s">
        <v>195</v>
      </c>
      <c r="B32" s="216" t="s">
        <v>89</v>
      </c>
      <c r="C32" s="217">
        <v>20002</v>
      </c>
      <c r="D32" s="217" t="s">
        <v>142</v>
      </c>
      <c r="E32" s="218">
        <v>0.99299999999999999</v>
      </c>
      <c r="F32" s="219">
        <v>10.33</v>
      </c>
      <c r="G32" s="221">
        <f>TRUNC(E32*F32,2)</f>
        <v>10.25</v>
      </c>
    </row>
    <row r="33" spans="1:7" x14ac:dyDescent="0.2">
      <c r="A33" s="390" t="s">
        <v>90</v>
      </c>
      <c r="B33" s="390"/>
      <c r="C33" s="390"/>
      <c r="D33" s="390"/>
      <c r="E33" s="390"/>
      <c r="F33" s="390"/>
      <c r="G33" s="91">
        <f>SUM(G31:G32)</f>
        <v>22.97</v>
      </c>
    </row>
    <row r="34" spans="1:7" x14ac:dyDescent="0.2">
      <c r="A34" s="391"/>
      <c r="B34" s="391"/>
      <c r="C34" s="391"/>
      <c r="D34" s="391"/>
      <c r="E34" s="391"/>
      <c r="F34" s="391"/>
      <c r="G34" s="391"/>
    </row>
    <row r="35" spans="1:7" x14ac:dyDescent="0.2">
      <c r="A35" s="229" t="s">
        <v>91</v>
      </c>
      <c r="B35" s="229" t="s">
        <v>84</v>
      </c>
      <c r="C35" s="229" t="s">
        <v>85</v>
      </c>
      <c r="D35" s="229" t="s">
        <v>155</v>
      </c>
      <c r="E35" s="229" t="s">
        <v>86</v>
      </c>
      <c r="F35" s="229" t="s">
        <v>87</v>
      </c>
      <c r="G35" s="229" t="s">
        <v>88</v>
      </c>
    </row>
    <row r="36" spans="1:7" ht="25.5" x14ac:dyDescent="0.2">
      <c r="A36" s="100" t="s">
        <v>175</v>
      </c>
      <c r="B36" s="101" t="s">
        <v>6</v>
      </c>
      <c r="C36" s="156">
        <v>10257</v>
      </c>
      <c r="D36" s="101" t="s">
        <v>142</v>
      </c>
      <c r="E36" s="101">
        <v>3.33</v>
      </c>
      <c r="F36" s="102">
        <v>56.51</v>
      </c>
      <c r="G36" s="103">
        <f>TRUNC(F36*E36,2)</f>
        <v>188.17</v>
      </c>
    </row>
    <row r="37" spans="1:7" x14ac:dyDescent="0.2">
      <c r="A37" s="100" t="s">
        <v>174</v>
      </c>
      <c r="B37" s="104" t="s">
        <v>12</v>
      </c>
      <c r="C37" s="157">
        <v>40348</v>
      </c>
      <c r="D37" s="101" t="s">
        <v>142</v>
      </c>
      <c r="E37" s="104">
        <v>7.2300000000000003E-2</v>
      </c>
      <c r="F37" s="237">
        <v>352.59</v>
      </c>
      <c r="G37" s="103">
        <f>TRUNC(F37*E37,2)</f>
        <v>25.49</v>
      </c>
    </row>
    <row r="38" spans="1:7" x14ac:dyDescent="0.2">
      <c r="A38" s="390" t="s">
        <v>90</v>
      </c>
      <c r="B38" s="390"/>
      <c r="C38" s="390"/>
      <c r="D38" s="390"/>
      <c r="E38" s="390"/>
      <c r="F38" s="390"/>
      <c r="G38" s="91">
        <f>SUM(G36:G37)</f>
        <v>213.66</v>
      </c>
    </row>
    <row r="39" spans="1:7" x14ac:dyDescent="0.2">
      <c r="A39" s="391"/>
      <c r="B39" s="391"/>
      <c r="C39" s="391"/>
      <c r="D39" s="391"/>
      <c r="E39" s="391"/>
      <c r="F39" s="391"/>
      <c r="G39" s="391"/>
    </row>
    <row r="40" spans="1:7" x14ac:dyDescent="0.2">
      <c r="A40" s="229" t="s">
        <v>92</v>
      </c>
      <c r="B40" s="229" t="s">
        <v>84</v>
      </c>
      <c r="C40" s="229" t="s">
        <v>85</v>
      </c>
      <c r="D40" s="229" t="s">
        <v>155</v>
      </c>
      <c r="E40" s="229" t="s">
        <v>86</v>
      </c>
      <c r="F40" s="229" t="s">
        <v>87</v>
      </c>
      <c r="G40" s="229" t="s">
        <v>88</v>
      </c>
    </row>
    <row r="41" spans="1:7" x14ac:dyDescent="0.2">
      <c r="A41" s="86" t="s">
        <v>144</v>
      </c>
      <c r="B41" s="230" t="s">
        <v>145</v>
      </c>
      <c r="C41" s="105">
        <v>2000</v>
      </c>
      <c r="D41" s="109" t="s">
        <v>142</v>
      </c>
      <c r="E41" s="230" t="s">
        <v>145</v>
      </c>
      <c r="F41" s="85">
        <v>1.55</v>
      </c>
      <c r="G41" s="85">
        <f>F41</f>
        <v>1.55</v>
      </c>
    </row>
    <row r="42" spans="1:7" x14ac:dyDescent="0.2">
      <c r="A42" s="384" t="s">
        <v>90</v>
      </c>
      <c r="B42" s="385"/>
      <c r="C42" s="385"/>
      <c r="D42" s="385"/>
      <c r="E42" s="385"/>
      <c r="F42" s="386"/>
      <c r="G42" s="91">
        <f>SUM(G41)</f>
        <v>1.55</v>
      </c>
    </row>
    <row r="43" spans="1:7" x14ac:dyDescent="0.2">
      <c r="A43" s="387"/>
      <c r="B43" s="387"/>
      <c r="C43" s="387"/>
      <c r="D43" s="387"/>
      <c r="E43" s="387"/>
      <c r="F43" s="387"/>
      <c r="G43" s="387"/>
    </row>
    <row r="44" spans="1:7" x14ac:dyDescent="0.2">
      <c r="A44" s="388" t="s">
        <v>93</v>
      </c>
      <c r="B44" s="388"/>
      <c r="C44" s="388"/>
      <c r="D44" s="368" t="s">
        <v>106</v>
      </c>
      <c r="E44" s="369"/>
      <c r="F44" s="369"/>
      <c r="G44" s="370"/>
    </row>
    <row r="45" spans="1:7" ht="12.75" customHeight="1" x14ac:dyDescent="0.2">
      <c r="A45" s="229" t="s">
        <v>94</v>
      </c>
      <c r="B45" s="229" t="s">
        <v>104</v>
      </c>
      <c r="C45" s="229" t="s">
        <v>105</v>
      </c>
      <c r="D45" s="371" t="s">
        <v>146</v>
      </c>
      <c r="E45" s="372"/>
      <c r="F45" s="372"/>
      <c r="G45" s="373"/>
    </row>
    <row r="46" spans="1:7" x14ac:dyDescent="0.2">
      <c r="A46" s="89" t="s">
        <v>95</v>
      </c>
      <c r="B46" s="90"/>
      <c r="C46" s="91">
        <f>G33</f>
        <v>22.97</v>
      </c>
      <c r="D46" s="374"/>
      <c r="E46" s="375"/>
      <c r="F46" s="375"/>
      <c r="G46" s="376"/>
    </row>
    <row r="47" spans="1:7" x14ac:dyDescent="0.2">
      <c r="A47" s="89" t="s">
        <v>96</v>
      </c>
      <c r="B47" s="91"/>
      <c r="C47" s="91">
        <f>G38</f>
        <v>213.66</v>
      </c>
      <c r="D47" s="374"/>
      <c r="E47" s="375"/>
      <c r="F47" s="375"/>
      <c r="G47" s="376"/>
    </row>
    <row r="48" spans="1:7" x14ac:dyDescent="0.2">
      <c r="A48" s="89" t="s">
        <v>97</v>
      </c>
      <c r="B48" s="89"/>
      <c r="C48" s="91">
        <f>G42</f>
        <v>1.55</v>
      </c>
      <c r="D48" s="374"/>
      <c r="E48" s="375"/>
      <c r="F48" s="375"/>
      <c r="G48" s="376"/>
    </row>
    <row r="49" spans="1:7" x14ac:dyDescent="0.2">
      <c r="A49" s="89" t="s">
        <v>98</v>
      </c>
      <c r="B49" s="89"/>
      <c r="C49" s="91">
        <v>1</v>
      </c>
      <c r="D49" s="374"/>
      <c r="E49" s="375"/>
      <c r="F49" s="375"/>
      <c r="G49" s="376"/>
    </row>
    <row r="50" spans="1:7" x14ac:dyDescent="0.2">
      <c r="A50" s="89" t="s">
        <v>99</v>
      </c>
      <c r="B50" s="89"/>
      <c r="C50" s="91">
        <f>C46+C48</f>
        <v>24.52</v>
      </c>
      <c r="D50" s="374"/>
      <c r="E50" s="375"/>
      <c r="F50" s="375"/>
      <c r="G50" s="376"/>
    </row>
    <row r="51" spans="1:7" x14ac:dyDescent="0.2">
      <c r="A51" s="89" t="s">
        <v>100</v>
      </c>
      <c r="B51" s="89"/>
      <c r="C51" s="91">
        <f>(C46+C48)/C49</f>
        <v>24.52</v>
      </c>
      <c r="D51" s="374"/>
      <c r="E51" s="375"/>
      <c r="F51" s="375"/>
      <c r="G51" s="376"/>
    </row>
    <row r="52" spans="1:7" x14ac:dyDescent="0.2">
      <c r="A52" s="89" t="s">
        <v>101</v>
      </c>
      <c r="B52" s="89"/>
      <c r="C52" s="91">
        <f>C47+C51</f>
        <v>238.18</v>
      </c>
      <c r="D52" s="374"/>
      <c r="E52" s="375"/>
      <c r="F52" s="375"/>
      <c r="G52" s="376"/>
    </row>
    <row r="53" spans="1:7" x14ac:dyDescent="0.2">
      <c r="A53" s="89" t="s">
        <v>102</v>
      </c>
      <c r="B53" s="90">
        <v>0.29630000000000001</v>
      </c>
      <c r="C53" s="91">
        <f>TRUNC(C52*B53,2)</f>
        <v>70.569999999999993</v>
      </c>
      <c r="D53" s="374"/>
      <c r="E53" s="375"/>
      <c r="F53" s="375"/>
      <c r="G53" s="376"/>
    </row>
    <row r="54" spans="1:7" x14ac:dyDescent="0.2">
      <c r="A54" s="89" t="s">
        <v>103</v>
      </c>
      <c r="B54" s="389">
        <f>C53+C52</f>
        <v>308.75</v>
      </c>
      <c r="C54" s="390"/>
      <c r="D54" s="377"/>
      <c r="E54" s="378"/>
      <c r="F54" s="378"/>
      <c r="G54" s="379"/>
    </row>
    <row r="55" spans="1:7" x14ac:dyDescent="0.2">
      <c r="A55" s="380"/>
      <c r="B55" s="381"/>
      <c r="C55" s="381"/>
      <c r="D55" s="382"/>
      <c r="E55" s="381"/>
      <c r="F55" s="381"/>
      <c r="G55" s="383"/>
    </row>
    <row r="56" spans="1:7" ht="28.5" customHeight="1" x14ac:dyDescent="0.2">
      <c r="A56" s="366" t="s">
        <v>186</v>
      </c>
      <c r="B56" s="367"/>
      <c r="C56" s="367"/>
      <c r="D56" s="231"/>
      <c r="E56" s="398" t="s">
        <v>172</v>
      </c>
      <c r="F56" s="364"/>
      <c r="G56" s="233" t="s">
        <v>7</v>
      </c>
    </row>
    <row r="57" spans="1:7" x14ac:dyDescent="0.2">
      <c r="A57" s="229" t="s">
        <v>176</v>
      </c>
      <c r="B57" s="229" t="s">
        <v>84</v>
      </c>
      <c r="C57" s="229" t="s">
        <v>85</v>
      </c>
      <c r="D57" s="212" t="s">
        <v>155</v>
      </c>
      <c r="E57" s="229" t="s">
        <v>86</v>
      </c>
      <c r="F57" s="229" t="s">
        <v>87</v>
      </c>
      <c r="G57" s="229" t="s">
        <v>88</v>
      </c>
    </row>
    <row r="58" spans="1:7" x14ac:dyDescent="0.2">
      <c r="A58" s="100" t="s">
        <v>197</v>
      </c>
      <c r="B58" s="101" t="s">
        <v>89</v>
      </c>
      <c r="C58" s="101">
        <v>20109</v>
      </c>
      <c r="D58" s="101" t="s">
        <v>142</v>
      </c>
      <c r="E58" s="207">
        <v>0.25</v>
      </c>
      <c r="F58" s="207">
        <v>12.81</v>
      </c>
      <c r="G58" s="207">
        <f>TRUNC(E58*F58,2)</f>
        <v>3.2</v>
      </c>
    </row>
    <row r="59" spans="1:7" x14ac:dyDescent="0.2">
      <c r="A59" s="100" t="s">
        <v>195</v>
      </c>
      <c r="B59" s="101" t="s">
        <v>89</v>
      </c>
      <c r="C59" s="101">
        <v>20002</v>
      </c>
      <c r="D59" s="101" t="s">
        <v>142</v>
      </c>
      <c r="E59" s="207">
        <v>0.2</v>
      </c>
      <c r="F59" s="207">
        <v>10.33</v>
      </c>
      <c r="G59" s="207">
        <f>TRUNC(E59*F59,2)</f>
        <v>2.06</v>
      </c>
    </row>
    <row r="60" spans="1:7" x14ac:dyDescent="0.2">
      <c r="A60" s="390" t="s">
        <v>90</v>
      </c>
      <c r="B60" s="390"/>
      <c r="C60" s="390"/>
      <c r="D60" s="390"/>
      <c r="E60" s="390"/>
      <c r="F60" s="390"/>
      <c r="G60" s="91">
        <f>SUM(G58:G59)</f>
        <v>5.26</v>
      </c>
    </row>
    <row r="61" spans="1:7" x14ac:dyDescent="0.2">
      <c r="A61" s="391"/>
      <c r="B61" s="391"/>
      <c r="C61" s="391"/>
      <c r="D61" s="391"/>
      <c r="E61" s="391"/>
      <c r="F61" s="391"/>
      <c r="G61" s="391"/>
    </row>
    <row r="62" spans="1:7" x14ac:dyDescent="0.2">
      <c r="A62" s="229" t="s">
        <v>91</v>
      </c>
      <c r="B62" s="229" t="s">
        <v>84</v>
      </c>
      <c r="C62" s="229" t="s">
        <v>85</v>
      </c>
      <c r="D62" s="229" t="s">
        <v>155</v>
      </c>
      <c r="E62" s="229" t="s">
        <v>86</v>
      </c>
      <c r="F62" s="229" t="s">
        <v>87</v>
      </c>
      <c r="G62" s="229" t="s">
        <v>88</v>
      </c>
    </row>
    <row r="63" spans="1:7" x14ac:dyDescent="0.2">
      <c r="A63" s="86" t="s">
        <v>173</v>
      </c>
      <c r="B63" s="109" t="s">
        <v>6</v>
      </c>
      <c r="C63" s="230">
        <v>10782</v>
      </c>
      <c r="D63" s="109" t="s">
        <v>142</v>
      </c>
      <c r="E63" s="87">
        <v>1</v>
      </c>
      <c r="F63" s="230">
        <v>361.63</v>
      </c>
      <c r="G63" s="88">
        <f>TRUNC(E63*F63,2)</f>
        <v>361.63</v>
      </c>
    </row>
    <row r="64" spans="1:7" x14ac:dyDescent="0.2">
      <c r="A64" s="213" t="s">
        <v>174</v>
      </c>
      <c r="B64" s="109" t="s">
        <v>12</v>
      </c>
      <c r="C64" s="230">
        <v>40348</v>
      </c>
      <c r="D64" s="109" t="s">
        <v>142</v>
      </c>
      <c r="E64" s="87">
        <v>2.4E-2</v>
      </c>
      <c r="F64" s="230">
        <v>352.59</v>
      </c>
      <c r="G64" s="88">
        <f>TRUNC(E64*F64,2)</f>
        <v>8.4600000000000009</v>
      </c>
    </row>
    <row r="65" spans="1:7" x14ac:dyDescent="0.2">
      <c r="A65" s="390" t="s">
        <v>90</v>
      </c>
      <c r="B65" s="390"/>
      <c r="C65" s="390"/>
      <c r="D65" s="390"/>
      <c r="E65" s="390"/>
      <c r="F65" s="390"/>
      <c r="G65" s="91">
        <f>SUM(G63:G64)</f>
        <v>370.09</v>
      </c>
    </row>
    <row r="66" spans="1:7" x14ac:dyDescent="0.2">
      <c r="A66" s="391"/>
      <c r="B66" s="391"/>
      <c r="C66" s="391"/>
      <c r="D66" s="391"/>
      <c r="E66" s="391"/>
      <c r="F66" s="391"/>
      <c r="G66" s="391"/>
    </row>
    <row r="67" spans="1:7" x14ac:dyDescent="0.2">
      <c r="A67" s="229" t="s">
        <v>92</v>
      </c>
      <c r="B67" s="229" t="s">
        <v>84</v>
      </c>
      <c r="C67" s="229" t="s">
        <v>85</v>
      </c>
      <c r="D67" s="229" t="s">
        <v>155</v>
      </c>
      <c r="E67" s="229" t="s">
        <v>86</v>
      </c>
      <c r="F67" s="229" t="s">
        <v>87</v>
      </c>
      <c r="G67" s="229" t="s">
        <v>88</v>
      </c>
    </row>
    <row r="68" spans="1:7" x14ac:dyDescent="0.2">
      <c r="A68" s="86" t="s">
        <v>144</v>
      </c>
      <c r="B68" s="85"/>
      <c r="C68" s="85">
        <v>2000</v>
      </c>
      <c r="D68" s="85"/>
      <c r="E68" s="214">
        <v>0.05</v>
      </c>
      <c r="F68" s="85"/>
      <c r="G68" s="211">
        <f>G60*E68</f>
        <v>0.26300000000000001</v>
      </c>
    </row>
    <row r="69" spans="1:7" x14ac:dyDescent="0.2">
      <c r="A69" s="390" t="s">
        <v>90</v>
      </c>
      <c r="B69" s="390"/>
      <c r="C69" s="390"/>
      <c r="D69" s="390"/>
      <c r="E69" s="390"/>
      <c r="F69" s="390"/>
      <c r="G69" s="91">
        <f>SUM(G68)</f>
        <v>0.26300000000000001</v>
      </c>
    </row>
    <row r="70" spans="1:7" x14ac:dyDescent="0.2">
      <c r="A70" s="387"/>
      <c r="B70" s="387"/>
      <c r="C70" s="387"/>
      <c r="D70" s="387"/>
      <c r="E70" s="387"/>
      <c r="F70" s="387"/>
      <c r="G70" s="387"/>
    </row>
    <row r="71" spans="1:7" x14ac:dyDescent="0.2">
      <c r="A71" s="388" t="s">
        <v>93</v>
      </c>
      <c r="B71" s="388"/>
      <c r="C71" s="388"/>
      <c r="D71" s="368" t="s">
        <v>106</v>
      </c>
      <c r="E71" s="369"/>
      <c r="F71" s="369"/>
      <c r="G71" s="370"/>
    </row>
    <row r="72" spans="1:7" x14ac:dyDescent="0.2">
      <c r="A72" s="229" t="s">
        <v>94</v>
      </c>
      <c r="B72" s="229" t="s">
        <v>104</v>
      </c>
      <c r="C72" s="229" t="s">
        <v>105</v>
      </c>
      <c r="D72" s="371" t="s">
        <v>196</v>
      </c>
      <c r="E72" s="372"/>
      <c r="F72" s="372"/>
      <c r="G72" s="373"/>
    </row>
    <row r="73" spans="1:7" x14ac:dyDescent="0.2">
      <c r="A73" s="89" t="s">
        <v>177</v>
      </c>
      <c r="B73" s="90"/>
      <c r="C73" s="91">
        <f>G60</f>
        <v>5.26</v>
      </c>
      <c r="D73" s="374"/>
      <c r="E73" s="375"/>
      <c r="F73" s="375"/>
      <c r="G73" s="376"/>
    </row>
    <row r="74" spans="1:7" x14ac:dyDescent="0.2">
      <c r="A74" s="89" t="s">
        <v>96</v>
      </c>
      <c r="B74" s="91"/>
      <c r="C74" s="91">
        <f>G65</f>
        <v>370.09</v>
      </c>
      <c r="D74" s="374"/>
      <c r="E74" s="375"/>
      <c r="F74" s="375"/>
      <c r="G74" s="376"/>
    </row>
    <row r="75" spans="1:7" x14ac:dyDescent="0.2">
      <c r="A75" s="89" t="s">
        <v>97</v>
      </c>
      <c r="B75" s="89"/>
      <c r="C75" s="91">
        <f>G69</f>
        <v>0.26300000000000001</v>
      </c>
      <c r="D75" s="374"/>
      <c r="E75" s="375"/>
      <c r="F75" s="375"/>
      <c r="G75" s="376"/>
    </row>
    <row r="76" spans="1:7" x14ac:dyDescent="0.2">
      <c r="A76" s="89" t="s">
        <v>98</v>
      </c>
      <c r="B76" s="89"/>
      <c r="C76" s="91">
        <v>1</v>
      </c>
      <c r="D76" s="374"/>
      <c r="E76" s="375"/>
      <c r="F76" s="375"/>
      <c r="G76" s="376"/>
    </row>
    <row r="77" spans="1:7" x14ac:dyDescent="0.2">
      <c r="A77" s="89" t="s">
        <v>99</v>
      </c>
      <c r="B77" s="89"/>
      <c r="C77" s="91">
        <f>C73+C75</f>
        <v>5.5229999999999997</v>
      </c>
      <c r="D77" s="374"/>
      <c r="E77" s="375"/>
      <c r="F77" s="375"/>
      <c r="G77" s="376"/>
    </row>
    <row r="78" spans="1:7" x14ac:dyDescent="0.2">
      <c r="A78" s="89" t="s">
        <v>100</v>
      </c>
      <c r="B78" s="89"/>
      <c r="C78" s="91">
        <f>(C73+C75)/C76</f>
        <v>5.5229999999999997</v>
      </c>
      <c r="D78" s="374"/>
      <c r="E78" s="375"/>
      <c r="F78" s="375"/>
      <c r="G78" s="376"/>
    </row>
    <row r="79" spans="1:7" x14ac:dyDescent="0.2">
      <c r="A79" s="89" t="s">
        <v>101</v>
      </c>
      <c r="B79" s="89"/>
      <c r="C79" s="91">
        <f>C74+C78</f>
        <v>375.613</v>
      </c>
      <c r="D79" s="374"/>
      <c r="E79" s="375"/>
      <c r="F79" s="375"/>
      <c r="G79" s="376"/>
    </row>
    <row r="80" spans="1:7" x14ac:dyDescent="0.2">
      <c r="A80" s="89" t="s">
        <v>102</v>
      </c>
      <c r="B80" s="90">
        <v>0.29630000000000001</v>
      </c>
      <c r="C80" s="91">
        <f>TRUNC(C79*B80,2)</f>
        <v>111.29</v>
      </c>
      <c r="D80" s="374"/>
      <c r="E80" s="375"/>
      <c r="F80" s="375"/>
      <c r="G80" s="376"/>
    </row>
    <row r="81" spans="1:7" x14ac:dyDescent="0.2">
      <c r="A81" s="89" t="s">
        <v>103</v>
      </c>
      <c r="B81" s="389">
        <f>C80+C79</f>
        <v>486.90300000000002</v>
      </c>
      <c r="C81" s="390"/>
      <c r="D81" s="377"/>
      <c r="E81" s="378"/>
      <c r="F81" s="378"/>
      <c r="G81" s="379"/>
    </row>
    <row r="82" spans="1:7" x14ac:dyDescent="0.2">
      <c r="A82" s="380"/>
      <c r="B82" s="381"/>
      <c r="C82" s="381"/>
      <c r="D82" s="381"/>
      <c r="E82" s="381"/>
      <c r="F82" s="381"/>
      <c r="G82" s="383"/>
    </row>
  </sheetData>
  <mergeCells count="41">
    <mergeCell ref="D72:G81"/>
    <mergeCell ref="B81:C81"/>
    <mergeCell ref="A82:G82"/>
    <mergeCell ref="A66:G66"/>
    <mergeCell ref="A69:F69"/>
    <mergeCell ref="A70:G70"/>
    <mergeCell ref="A71:C71"/>
    <mergeCell ref="D71:G71"/>
    <mergeCell ref="A56:C56"/>
    <mergeCell ref="E56:F56"/>
    <mergeCell ref="A60:F60"/>
    <mergeCell ref="A61:G61"/>
    <mergeCell ref="A65:F65"/>
    <mergeCell ref="A33:F33"/>
    <mergeCell ref="A34:G34"/>
    <mergeCell ref="A38:F38"/>
    <mergeCell ref="A39:G39"/>
    <mergeCell ref="A1:E2"/>
    <mergeCell ref="A7:F7"/>
    <mergeCell ref="B27:C27"/>
    <mergeCell ref="A8:G8"/>
    <mergeCell ref="A11:F11"/>
    <mergeCell ref="A12:G12"/>
    <mergeCell ref="A15:F15"/>
    <mergeCell ref="A16:G16"/>
    <mergeCell ref="A17:C17"/>
    <mergeCell ref="A28:G28"/>
    <mergeCell ref="F1:G2"/>
    <mergeCell ref="A3:C3"/>
    <mergeCell ref="A55:G55"/>
    <mergeCell ref="A42:F42"/>
    <mergeCell ref="A43:G43"/>
    <mergeCell ref="A44:C44"/>
    <mergeCell ref="B54:C54"/>
    <mergeCell ref="D44:G44"/>
    <mergeCell ref="D45:G54"/>
    <mergeCell ref="E3:F3"/>
    <mergeCell ref="E29:F29"/>
    <mergeCell ref="A29:C29"/>
    <mergeCell ref="D17:G17"/>
    <mergeCell ref="D18:G27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9</vt:i4>
      </vt:variant>
    </vt:vector>
  </HeadingPairs>
  <TitlesOfParts>
    <vt:vector size="14" baseType="lpstr">
      <vt:lpstr>Resumo</vt:lpstr>
      <vt:lpstr>Planilha Orçamentária</vt:lpstr>
      <vt:lpstr>Memorial de Cálculo</vt:lpstr>
      <vt:lpstr>Cronograma</vt:lpstr>
      <vt:lpstr>Composição</vt:lpstr>
      <vt:lpstr>Composição!Area_de_impressao</vt:lpstr>
      <vt:lpstr>Cronograma!Area_de_impressao</vt:lpstr>
      <vt:lpstr>'Memorial de Cálculo'!Area_de_impressao</vt:lpstr>
      <vt:lpstr>'Planilha Orçamentária'!Area_de_impressao</vt:lpstr>
      <vt:lpstr>Resumo!Area_de_impressao</vt:lpstr>
      <vt:lpstr>Cronograma!Titulos_de_impressao</vt:lpstr>
      <vt:lpstr>'Memorial de Cálculo'!Titulos_de_impressao</vt:lpstr>
      <vt:lpstr>'Planilha Orçamentária'!Titulos_de_impressao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fhrasko</dc:creator>
  <cp:lastModifiedBy>Igor Alves Folador Dominicini</cp:lastModifiedBy>
  <cp:lastPrinted>2019-08-08T16:26:22Z</cp:lastPrinted>
  <dcterms:created xsi:type="dcterms:W3CDTF">2013-05-06T17:13:09Z</dcterms:created>
  <dcterms:modified xsi:type="dcterms:W3CDTF">2019-08-08T16:26:24Z</dcterms:modified>
</cp:coreProperties>
</file>