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GENHARIA\Prefeitura Municipal de Itarana\Calçamento\Itaraninha\LICITAÇÃO\Vol 03 - Orçamento\Vol 03 - Orçamento\"/>
    </mc:Choice>
  </mc:AlternateContent>
  <bookViews>
    <workbookView xWindow="-15" yWindow="165" windowWidth="19440" windowHeight="6075" tabRatio="583" activeTab="3"/>
  </bookViews>
  <sheets>
    <sheet name="Resumo" sheetId="8" r:id="rId1"/>
    <sheet name="Planilha Orçamentária" sheetId="1" r:id="rId2"/>
    <sheet name="Memorial de Cálculo" sheetId="2" r:id="rId3"/>
    <sheet name="Cronograma" sheetId="4" r:id="rId4"/>
  </sheets>
  <definedNames>
    <definedName name="_xlnm.Print_Area" localSheetId="3">Cronograma!$A$1:$J$25</definedName>
    <definedName name="_xlnm.Print_Area" localSheetId="2">'Memorial de Cálculo'!$A$1:$Q$298</definedName>
    <definedName name="_xlnm.Print_Area" localSheetId="1">'Planilha Orçamentária'!$A$1:$H$64</definedName>
    <definedName name="_xlnm.Print_Area" localSheetId="0">Resumo!$A$1:$D$33</definedName>
    <definedName name="_xlnm.Print_Titles" localSheetId="3">Cronograma!$A:$D,Cronograma!$1:$7</definedName>
    <definedName name="_xlnm.Print_Titles" localSheetId="2">'Memorial de Cálculo'!$1:$7</definedName>
    <definedName name="_xlnm.Print_Titles" localSheetId="1">'Planilha Orçamentária'!$1:$7</definedName>
    <definedName name="_xlnm.Print_Titles" localSheetId="0">Resumo!$A:$D,Resumo!$1:$7</definedName>
  </definedNames>
  <calcPr calcId="162913"/>
</workbook>
</file>

<file path=xl/calcChain.xml><?xml version="1.0" encoding="utf-8"?>
<calcChain xmlns="http://schemas.openxmlformats.org/spreadsheetml/2006/main">
  <c r="J25" i="4" l="1"/>
  <c r="J24" i="4"/>
  <c r="P169" i="2" l="1"/>
  <c r="H39" i="1" l="1"/>
  <c r="P185" i="2" l="1"/>
  <c r="P187" i="2"/>
  <c r="P188" i="2"/>
  <c r="P190" i="2"/>
  <c r="P184" i="2"/>
  <c r="N190" i="2"/>
  <c r="N185" i="2"/>
  <c r="N186" i="2"/>
  <c r="P186" i="2" s="1"/>
  <c r="P191" i="2" s="1"/>
  <c r="N187" i="2"/>
  <c r="N188" i="2"/>
  <c r="N184" i="2"/>
  <c r="P179" i="2"/>
  <c r="O174" i="2"/>
  <c r="O176" i="2"/>
  <c r="O177" i="2"/>
  <c r="O173" i="2"/>
  <c r="N175" i="2"/>
  <c r="O175" i="2" s="1"/>
  <c r="N177" i="2"/>
  <c r="N176" i="2"/>
  <c r="N174" i="2"/>
  <c r="N173" i="2"/>
  <c r="P163" i="2"/>
  <c r="P165" i="2"/>
  <c r="P166" i="2"/>
  <c r="P168" i="2"/>
  <c r="O163" i="2"/>
  <c r="O165" i="2"/>
  <c r="O166" i="2"/>
  <c r="P162" i="2"/>
  <c r="O162" i="2"/>
  <c r="O168" i="2"/>
  <c r="N168" i="2"/>
  <c r="N163" i="2"/>
  <c r="N164" i="2"/>
  <c r="O164" i="2" s="1"/>
  <c r="P164" i="2" s="1"/>
  <c r="N165" i="2"/>
  <c r="N166" i="2"/>
  <c r="N162" i="2"/>
  <c r="N153" i="2"/>
  <c r="P153" i="2" s="1"/>
  <c r="N151" i="2"/>
  <c r="N152" i="2"/>
  <c r="N154" i="2"/>
  <c r="N155" i="2"/>
  <c r="P154" i="2"/>
  <c r="P155" i="2"/>
  <c r="N157" i="2"/>
  <c r="P157" i="2"/>
  <c r="P151" i="2"/>
  <c r="P152" i="2"/>
  <c r="P158" i="2" l="1"/>
  <c r="G55" i="1"/>
  <c r="G56" i="1"/>
  <c r="P281" i="2"/>
  <c r="F56" i="1" s="1"/>
  <c r="H56" i="1" s="1"/>
  <c r="P278" i="2"/>
  <c r="B279" i="2"/>
  <c r="B20" i="8" l="1"/>
  <c r="B18" i="8"/>
  <c r="B16" i="8"/>
  <c r="B14" i="8"/>
  <c r="B12" i="8"/>
  <c r="B10" i="8"/>
  <c r="B8" i="8"/>
  <c r="P174" i="2" l="1"/>
  <c r="P175" i="2"/>
  <c r="P176" i="2"/>
  <c r="P177" i="2"/>
  <c r="P173" i="2"/>
  <c r="N179" i="2"/>
  <c r="O179" i="2" s="1"/>
  <c r="B182" i="2"/>
  <c r="P180" i="2" l="1"/>
  <c r="F44" i="1" s="1"/>
  <c r="B171" i="2"/>
  <c r="P296" i="2" l="1"/>
  <c r="P295" i="2"/>
  <c r="B294" i="2"/>
  <c r="P292" i="2"/>
  <c r="F60" i="1" s="1"/>
  <c r="H60" i="1" s="1"/>
  <c r="B284" i="2"/>
  <c r="B276" i="2"/>
  <c r="F55" i="1"/>
  <c r="H55" i="1" s="1"/>
  <c r="P274" i="2"/>
  <c r="F54" i="1" s="1"/>
  <c r="H54" i="1" s="1"/>
  <c r="B245" i="2"/>
  <c r="B249" i="2"/>
  <c r="B241" i="2"/>
  <c r="J242" i="2"/>
  <c r="B237" i="2"/>
  <c r="B233" i="2"/>
  <c r="P230" i="2"/>
  <c r="F46" i="1" s="1"/>
  <c r="H46" i="1" s="1"/>
  <c r="B193" i="2"/>
  <c r="F45" i="1"/>
  <c r="H45" i="1" s="1"/>
  <c r="B160" i="2"/>
  <c r="B149" i="2"/>
  <c r="F42" i="1"/>
  <c r="H42" i="1" s="1"/>
  <c r="P146" i="2"/>
  <c r="F38" i="1" s="1"/>
  <c r="H38" i="1" s="1"/>
  <c r="B137" i="2"/>
  <c r="P135" i="2"/>
  <c r="F37" i="1" s="1"/>
  <c r="H37" i="1" s="1"/>
  <c r="B128" i="2"/>
  <c r="P126" i="2"/>
  <c r="F36" i="1" s="1"/>
  <c r="H36" i="1" s="1"/>
  <c r="B122" i="2"/>
  <c r="P120" i="2"/>
  <c r="F35" i="1" s="1"/>
  <c r="H35" i="1" s="1"/>
  <c r="B113" i="2"/>
  <c r="B88" i="2"/>
  <c r="B107" i="2"/>
  <c r="P111" i="2"/>
  <c r="F34" i="1" s="1"/>
  <c r="H34" i="1" s="1"/>
  <c r="P105" i="2"/>
  <c r="F33" i="1" s="1"/>
  <c r="H33" i="1" s="1"/>
  <c r="B82" i="2"/>
  <c r="B77" i="2"/>
  <c r="B72" i="2"/>
  <c r="B65" i="2"/>
  <c r="O67" i="2"/>
  <c r="P67" i="2" s="1"/>
  <c r="O68" i="2"/>
  <c r="P68" i="2" s="1"/>
  <c r="O69" i="2"/>
  <c r="P69" i="2" s="1"/>
  <c r="O66" i="2"/>
  <c r="P66" i="2" s="1"/>
  <c r="B59" i="2"/>
  <c r="B51" i="2"/>
  <c r="B43" i="2"/>
  <c r="B38" i="2"/>
  <c r="B33" i="2"/>
  <c r="B29" i="2"/>
  <c r="B25" i="2"/>
  <c r="B21" i="2"/>
  <c r="B17" i="2"/>
  <c r="B13" i="2"/>
  <c r="B9" i="2"/>
  <c r="P57" i="2"/>
  <c r="F24" i="1" s="1"/>
  <c r="H24" i="1" s="1"/>
  <c r="P49" i="2"/>
  <c r="F23" i="1" s="1"/>
  <c r="H23" i="1" s="1"/>
  <c r="F19" i="1"/>
  <c r="H19" i="1" s="1"/>
  <c r="H20" i="1" s="1"/>
  <c r="D10" i="4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H53" i="1"/>
  <c r="H16" i="1" l="1"/>
  <c r="P297" i="2"/>
  <c r="F61" i="1" s="1"/>
  <c r="H61" i="1" s="1"/>
  <c r="H62" i="1" s="1"/>
  <c r="D20" i="4" s="1"/>
  <c r="P242" i="2"/>
  <c r="P243" i="2" s="1"/>
  <c r="F52" i="1" s="1"/>
  <c r="H52" i="1" s="1"/>
  <c r="C23" i="8"/>
  <c r="D8" i="4"/>
  <c r="E9" i="4" s="1"/>
  <c r="K9" i="4" s="1"/>
  <c r="L9" i="4" s="1"/>
  <c r="C24" i="8"/>
  <c r="E11" i="4"/>
  <c r="K11" i="4" s="1"/>
  <c r="L11" i="4" s="1"/>
  <c r="D10" i="8"/>
  <c r="N234" i="2"/>
  <c r="O234" i="2" s="1"/>
  <c r="P234" i="2" s="1"/>
  <c r="P235" i="2" s="1"/>
  <c r="O238" i="2" s="1"/>
  <c r="P238" i="2" s="1"/>
  <c r="P239" i="2" s="1"/>
  <c r="F51" i="1" s="1"/>
  <c r="H51" i="1" s="1"/>
  <c r="F43" i="1"/>
  <c r="H43" i="1" s="1"/>
  <c r="P70" i="2"/>
  <c r="O60" i="2"/>
  <c r="P60" i="2" s="1"/>
  <c r="O61" i="2"/>
  <c r="P61" i="2" s="1"/>
  <c r="D8" i="8" l="1"/>
  <c r="J21" i="4"/>
  <c r="D20" i="8"/>
  <c r="F50" i="1"/>
  <c r="H50" i="1" s="1"/>
  <c r="H57" i="1" s="1"/>
  <c r="H44" i="1"/>
  <c r="H47" i="1" s="1"/>
  <c r="O84" i="2"/>
  <c r="P84" i="2" s="1"/>
  <c r="K79" i="2"/>
  <c r="K74" i="2"/>
  <c r="L79" i="2" s="1"/>
  <c r="F29" i="1"/>
  <c r="H29" i="1" s="1"/>
  <c r="P62" i="2"/>
  <c r="F25" i="1" s="1"/>
  <c r="H25" i="1" s="1"/>
  <c r="H26" i="1" s="1"/>
  <c r="D12" i="4" l="1"/>
  <c r="D18" i="4"/>
  <c r="K21" i="4"/>
  <c r="L21" i="4" s="1"/>
  <c r="D16" i="4"/>
  <c r="O79" i="2"/>
  <c r="P79" i="2" s="1"/>
  <c r="P80" i="2" s="1"/>
  <c r="O74" i="2"/>
  <c r="P74" i="2" s="1"/>
  <c r="P75" i="2" s="1"/>
  <c r="F30" i="1" s="1"/>
  <c r="H30" i="1" s="1"/>
  <c r="F19" i="4" l="1"/>
  <c r="I19" i="4"/>
  <c r="G19" i="4"/>
  <c r="K19" i="4" s="1"/>
  <c r="L19" i="4" s="1"/>
  <c r="D18" i="8"/>
  <c r="H19" i="4"/>
  <c r="F13" i="4"/>
  <c r="D12" i="8"/>
  <c r="E13" i="4"/>
  <c r="E24" i="4" s="1"/>
  <c r="G13" i="4"/>
  <c r="D16" i="8"/>
  <c r="I17" i="4"/>
  <c r="I24" i="4" s="1"/>
  <c r="H17" i="4"/>
  <c r="O85" i="2"/>
  <c r="P85" i="2" s="1"/>
  <c r="P86" i="2" s="1"/>
  <c r="F32" i="1" s="1"/>
  <c r="H32" i="1" s="1"/>
  <c r="F31" i="1"/>
  <c r="H31" i="1" s="1"/>
  <c r="K13" i="4" l="1"/>
  <c r="L13" i="4" s="1"/>
  <c r="K17" i="4"/>
  <c r="L17" i="4" s="1"/>
  <c r="D14" i="4"/>
  <c r="H64" i="1"/>
  <c r="E25" i="4"/>
  <c r="H15" i="4" l="1"/>
  <c r="H24" i="4" s="1"/>
  <c r="G15" i="4"/>
  <c r="G24" i="4" s="1"/>
  <c r="D14" i="8"/>
  <c r="C22" i="8" s="1"/>
  <c r="F15" i="4"/>
  <c r="D22" i="4"/>
  <c r="C14" i="8" l="1"/>
  <c r="G22" i="4"/>
  <c r="K15" i="4"/>
  <c r="L15" i="4" s="1"/>
  <c r="F24" i="4"/>
  <c r="J22" i="4"/>
  <c r="I22" i="4"/>
  <c r="E22" i="4"/>
  <c r="E23" i="4" s="1"/>
  <c r="H22" i="4"/>
  <c r="C26" i="8" l="1"/>
  <c r="C25" i="8"/>
  <c r="C10" i="8"/>
  <c r="C8" i="8"/>
  <c r="C20" i="8"/>
  <c r="C12" i="8"/>
  <c r="C18" i="8"/>
  <c r="C16" i="8"/>
  <c r="F22" i="4"/>
  <c r="F23" i="4" s="1"/>
  <c r="G23" i="4" s="1"/>
  <c r="H23" i="4" s="1"/>
  <c r="I23" i="4" s="1"/>
  <c r="J23" i="4" s="1"/>
  <c r="F25" i="4"/>
  <c r="G25" i="4" s="1"/>
  <c r="H25" i="4" s="1"/>
  <c r="I25" i="4" s="1"/>
</calcChain>
</file>

<file path=xl/sharedStrings.xml><?xml version="1.0" encoding="utf-8"?>
<sst xmlns="http://schemas.openxmlformats.org/spreadsheetml/2006/main" count="836" uniqueCount="199">
  <si>
    <t>DATA-BASE:</t>
  </si>
  <si>
    <t>BDI:</t>
  </si>
  <si>
    <t>ITEM</t>
  </si>
  <si>
    <t>CÓDIGO</t>
  </si>
  <si>
    <t>ORGÃO</t>
  </si>
  <si>
    <t>DESCRIÇÃO SERVIÇO</t>
  </si>
  <si>
    <t>DER-ES</t>
  </si>
  <si>
    <t>CANTEIRO DE OBRAS</t>
  </si>
  <si>
    <t>und</t>
  </si>
  <si>
    <t>Rede de água c/ padrão de entrada d'água diâm. 3/4" conf. CESAN, incl. tubos e conexões p/ aliment., distrib., extravas. e limp., cons. o padrão a 25m</t>
  </si>
  <si>
    <t>m</t>
  </si>
  <si>
    <t>Rede de esgoto, contendo fossa e filtro, incl. tubos e conexões de ligação entre caixas, considerando distância de 25m</t>
  </si>
  <si>
    <t>Rede de luz, incl. padrão entr. energia trifás. cabo ligação até barracões, quadro distrib., disj. e chave de força, cons. 20m entre padrão entr.e QDG</t>
  </si>
  <si>
    <t>Reservatório de fibra de vidro de 1000 L, incl. suporte em madeira de 7x12cm, elevado de 4m</t>
  </si>
  <si>
    <t>SERVIÇOS PRELIMINARES</t>
  </si>
  <si>
    <t>m²</t>
  </si>
  <si>
    <t>TERRAPLENAGEM</t>
  </si>
  <si>
    <t>Escavação e carga de material de 1ª categoria com escavadeira em Vias Urbanas</t>
  </si>
  <si>
    <t xml:space="preserve">m³ </t>
  </si>
  <si>
    <t>Compactação de aterros 100% PN em Vias Urbanas</t>
  </si>
  <si>
    <t>t</t>
  </si>
  <si>
    <t>DRENAGEM</t>
  </si>
  <si>
    <t xml:space="preserve"> </t>
  </si>
  <si>
    <t>Escavação mecânica em material de 1ª cat. H-&gt; 0,00 a 1,50 m, em Vias Urbanas</t>
  </si>
  <si>
    <t>Reaterro com areia, tudo incluído, em Vias Urbanas</t>
  </si>
  <si>
    <t>Reaterro de cavas c/ compactação mecânica (compactador manual), em Vias Urbanas</t>
  </si>
  <si>
    <t>Corpo BSTC (greide) diâmetro 0,30 m CA-1 MF inclusive escavação, reaterro e transporte do tubo em Vias Urbanas</t>
  </si>
  <si>
    <t xml:space="preserve">und </t>
  </si>
  <si>
    <t>Caixa ralo em blocos pré-moldados e grelha articulada em FFA em Vias Urbanas</t>
  </si>
  <si>
    <t>06</t>
  </si>
  <si>
    <t>PAVIMENTAÇÃO</t>
  </si>
  <si>
    <t xml:space="preserve">m </t>
  </si>
  <si>
    <t xml:space="preserve">m² </t>
  </si>
  <si>
    <t>Meio fio de concreto pré-moldado (12 x 30 x 15) cm, inclusive caiação e transporte do meio fio em Vias Urbanas</t>
  </si>
  <si>
    <t>SERVIÇOS COMPLEMENTARES</t>
  </si>
  <si>
    <t>Demolição manual de concreto simples ou ciclópico</t>
  </si>
  <si>
    <t>TOTAL GERAL</t>
  </si>
  <si>
    <t>m³</t>
  </si>
  <si>
    <t>TOTAL</t>
  </si>
  <si>
    <t>+</t>
  </si>
  <si>
    <t>QUANTIDADE</t>
  </si>
  <si>
    <t>Vol. Escav.</t>
  </si>
  <si>
    <t>Volume Ø</t>
  </si>
  <si>
    <t>Escavação 1ª categoria</t>
  </si>
  <si>
    <t>LE</t>
  </si>
  <si>
    <t>LD</t>
  </si>
  <si>
    <t>CRONOGRAMA FÍSICO-FINANCEIRO</t>
  </si>
  <si>
    <t>DESCRIÇÃO</t>
  </si>
  <si>
    <t xml:space="preserve">Físico (%) </t>
  </si>
  <si>
    <t>Financeiro (R$)</t>
  </si>
  <si>
    <t>Total Parcial (%)</t>
  </si>
  <si>
    <t>Total Acumulado (%)</t>
  </si>
  <si>
    <t>Total Financeiro (R$)</t>
  </si>
  <si>
    <t>Total Acumulado (R$)</t>
  </si>
  <si>
    <t>PLANILHA ORÇAMENTÁRIA</t>
  </si>
  <si>
    <t>Tapume de vedação e proteção, executado com chapas de compensado resinado com 6 mm de espessura, exclusive pintura, em Vias Urbanas</t>
  </si>
  <si>
    <t>Empreiteiro</t>
  </si>
  <si>
    <t>Passeio em concreto, largura 2,00m, acabamento em ladrilho hidráulico podotátil (L-&gt;0,40m)</t>
  </si>
  <si>
    <t>Considerado demolição de calçada em 10% da extensão da rua</t>
  </si>
  <si>
    <t>LD/LE</t>
  </si>
  <si>
    <t>RESUMO</t>
  </si>
  <si>
    <t>07</t>
  </si>
  <si>
    <t>SINALIZAÇÃO</t>
  </si>
  <si>
    <t>Sinalização vertical com chapa em esmalte sintético</t>
  </si>
  <si>
    <t>MEMORIAL DE CÁLCULO</t>
  </si>
  <si>
    <t>Estabilização granulométrica de solo s/ mistura 100% P.I.</t>
  </si>
  <si>
    <t>Considerado reaterro com areia até a altura do tubo mais 0,10m</t>
  </si>
  <si>
    <t xml:space="preserve">Considerado reaterro com argila até fechamento </t>
  </si>
  <si>
    <t>RESUMO DE ORÇAMENTO</t>
  </si>
  <si>
    <t>ÁREA PROJETADA (M²)</t>
  </si>
  <si>
    <t>CUSTO POR M²</t>
  </si>
  <si>
    <t>05</t>
  </si>
  <si>
    <t>04</t>
  </si>
  <si>
    <t>03</t>
  </si>
  <si>
    <t>02</t>
  </si>
  <si>
    <t>01</t>
  </si>
  <si>
    <t>CUSTO TOTAL (R$)</t>
  </si>
  <si>
    <t>SECRETARIA DE SANEAMENTO, HABITAÇÃO E DESENVOLVIMENTO URBANO - SEDURB</t>
  </si>
  <si>
    <t>VALORES (R$)</t>
  </si>
  <si>
    <t>UNIDADE</t>
  </si>
  <si>
    <t>UNITÁRIO</t>
  </si>
  <si>
    <t>CUSTO (R$)</t>
  </si>
  <si>
    <t>POSIÇÃO</t>
  </si>
  <si>
    <t>ESTACA</t>
  </si>
  <si>
    <t>INICIAL</t>
  </si>
  <si>
    <t>FINAL</t>
  </si>
  <si>
    <t>EXTENSÃO
(m)</t>
  </si>
  <si>
    <t>LARGURA
(m)</t>
  </si>
  <si>
    <t>ÁREA
(m²)</t>
  </si>
  <si>
    <t>VOLUME
(m³)</t>
  </si>
  <si>
    <t>PROF.
(m)</t>
  </si>
  <si>
    <t>Volume de material escavado na pista para bota-fora</t>
  </si>
  <si>
    <t>Volume de material necessário para a execução dos aterros</t>
  </si>
  <si>
    <t>Reaterro para calçada</t>
  </si>
  <si>
    <t>Demolição das calçadas</t>
  </si>
  <si>
    <t>Transporte da escavção menos o reaterro de argila</t>
  </si>
  <si>
    <t>Reaterro</t>
  </si>
  <si>
    <t>Total</t>
  </si>
  <si>
    <t>Volume Escavado</t>
  </si>
  <si>
    <t>%</t>
  </si>
  <si>
    <t>LOCAL: ITARANA-ES</t>
  </si>
  <si>
    <t>Corpo BSTC (greide) diâmetro 0,60 m CA-2 MF</t>
  </si>
  <si>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tubo</t>
    </r>
    <r>
      <rPr>
        <sz val="10.5"/>
        <rFont val="Arial"/>
        <family val="2"/>
      </rPr>
      <t>+10cm</t>
    </r>
  </si>
  <si>
    <t>Corpo BSTC (grota) diâmetro 0,60 m CA-2 PB exclusive escavação e reaterro, inclusive transporte do tubo em Vias Urbanas</t>
  </si>
  <si>
    <t>Corpo BSTC (greide) diâmetro 0,40 m CA-1 MF inclusive escavação, reaterro e transporte do tubo em Vias Urbanas</t>
  </si>
  <si>
    <t>variável</t>
  </si>
  <si>
    <t>Corpo BSTC (grota) diâmetro 0,60 m CA-2 MF</t>
  </si>
  <si>
    <t>OBRA: PAVIMENTAÇÃO E DRENAGEM DE ITARANINHA</t>
  </si>
  <si>
    <t>Ramo 200</t>
  </si>
  <si>
    <t>Ramo 300</t>
  </si>
  <si>
    <t>Ramo 500</t>
  </si>
  <si>
    <t>Ramo 1.000</t>
  </si>
  <si>
    <t>Ramo 2.000</t>
  </si>
  <si>
    <t>Ramo 200 - Rua Projetada</t>
  </si>
  <si>
    <t>Ramo 300 - Rua Projetada</t>
  </si>
  <si>
    <t>Ramo 400 - Rua Projetada</t>
  </si>
  <si>
    <t>Ramo 500 - Rua Projetada</t>
  </si>
  <si>
    <t>Ramo 1000 - Rua Projetada</t>
  </si>
  <si>
    <t>Ramo 2000 - Rua Projetada</t>
  </si>
  <si>
    <t>PAVIMENTO NOVO</t>
  </si>
  <si>
    <t>Ramo 200 - Rua Projetada - Área 32</t>
  </si>
  <si>
    <t>Ramo 200 - Rua Projetada - Área 31</t>
  </si>
  <si>
    <t>Ramo 200 - Rua Projetada - Área 30</t>
  </si>
  <si>
    <t>Ramo 300 - Rua Projetada - Área 48</t>
  </si>
  <si>
    <t>Ramo 300 - Rua Projetada - Área 52</t>
  </si>
  <si>
    <t>Ramo 300 - Rua Projetada - Área 50</t>
  </si>
  <si>
    <t>Ramo 1.000 - Rua Projetada</t>
  </si>
  <si>
    <t>Ramos Principal, 100, 200, 300, 400, 500, 600, 700, 800, 900, 1000 e 2000</t>
  </si>
  <si>
    <t>Largura da faixa de pedestre = 6,0m</t>
  </si>
  <si>
    <t>Largura da faixa de pedestre = 4,5m</t>
  </si>
  <si>
    <t>DESCONTOS TRINCHEIRAS</t>
  </si>
  <si>
    <t>Trincheira Drenante</t>
  </si>
  <si>
    <t>Pintura de setas e zebrados em material termoplástico - 5 anos ( por extrusão)</t>
  </si>
  <si>
    <t>Pavimentação com blocos de concreto (35 MPa), esp.-&gt;08cm, sobre colchão de areia 5cm, inclusive fornecim. e transporte blocos e areia, em Vias Urbanas</t>
  </si>
  <si>
    <t>Poço de Visita para BSTC diâm. 0,40 m em blocos de concreto, em Vias Urbanas</t>
  </si>
  <si>
    <t>Poço de visita para BSTC diâm. 0,60 m em blocos de concreto, em Vias Urbanas</t>
  </si>
  <si>
    <t>Barracão com sanitário, em chapa compensada 12 mm e pont. 8x8cm, piso cimentado e cobertura em telha de fibroc. 6mm, incl. ponto de luz e cx. inspeção</t>
  </si>
  <si>
    <t>Placa de obra nas dimensões de 2,0 x 4,0 m, padrão SEDURB</t>
  </si>
  <si>
    <t>Sanitário e vestiário de 40/60 func., c/ 33,90m², paredes chapa compens. 12mm e pont. 8x8cm, piso ciment., cobert. telha fibroc., incl. luz e cx. insp</t>
  </si>
  <si>
    <t>IOPES</t>
  </si>
  <si>
    <t>MURO DE ARRIMO (Conc. ciclópico 15MPa c/ 30% de pedra de mão, c/ forn., preparo e aplicação de concreto, forma de tábua pinho-reap.5 vezes, exclusive escav. e reaterro) seções tipicas nas seguintes dimensões: b=0.40m; B=1.05m e H=2.00m</t>
  </si>
  <si>
    <t>01.01</t>
  </si>
  <si>
    <t>01.02</t>
  </si>
  <si>
    <t>01.03</t>
  </si>
  <si>
    <t>01.04</t>
  </si>
  <si>
    <t>01.05</t>
  </si>
  <si>
    <t>01.06</t>
  </si>
  <si>
    <t>01.07</t>
  </si>
  <si>
    <t>02.01</t>
  </si>
  <si>
    <t>03.01</t>
  </si>
  <si>
    <t>03.02</t>
  </si>
  <si>
    <t>03.03</t>
  </si>
  <si>
    <t>04.01</t>
  </si>
  <si>
    <t>04.02</t>
  </si>
  <si>
    <t>04.03</t>
  </si>
  <si>
    <t>04.04</t>
  </si>
  <si>
    <t>04.05</t>
  </si>
  <si>
    <t>04.06</t>
  </si>
  <si>
    <t>04.07</t>
  </si>
  <si>
    <t>04.08</t>
  </si>
  <si>
    <t>04.09</t>
  </si>
  <si>
    <t>04.10</t>
  </si>
  <si>
    <t>05.01</t>
  </si>
  <si>
    <t>05.02</t>
  </si>
  <si>
    <t>05.03</t>
  </si>
  <si>
    <t>05.04</t>
  </si>
  <si>
    <t>05.05</t>
  </si>
  <si>
    <t>06.01</t>
  </si>
  <si>
    <t>06.02</t>
  </si>
  <si>
    <t>06.03</t>
  </si>
  <si>
    <t>06.04</t>
  </si>
  <si>
    <t>06.05</t>
  </si>
  <si>
    <t>06.06</t>
  </si>
  <si>
    <t>07.01</t>
  </si>
  <si>
    <t>07.02</t>
  </si>
  <si>
    <t>SUB-TOTAL - 01</t>
  </si>
  <si>
    <t>SUB-TOTAL - 02</t>
  </si>
  <si>
    <t>SUB-TOTAL - 03</t>
  </si>
  <si>
    <t>SUB-TOTAL - 04</t>
  </si>
  <si>
    <t>SUB-TOTAL - 05</t>
  </si>
  <si>
    <t>SUB-TOTAL - 06</t>
  </si>
  <si>
    <t>SUB-TOTAL - 07</t>
  </si>
  <si>
    <t>ORÇAMENTISTA: IGOR ALVES FOLADOR DOMINICINI - CREA: ES- 043213/D</t>
  </si>
  <si>
    <t>ATUALIZADO</t>
  </si>
  <si>
    <t>Regularização e compactação do sub-leito (100% P.I.) H = 0,20 m</t>
  </si>
  <si>
    <t>ORÇAMENTISTA: IGOR ALVES FOLADOR DOMINICINI - CREA: ES-043213/D</t>
  </si>
  <si>
    <t>Transporte Local de Materiais (TR-101-01) (Vias urbanas - Caminhão basculante) (DMT=1,011XP + 1,348XR + 1,685) (XP=2km; XR=0,6km)</t>
  </si>
  <si>
    <t>Transporte Local de Materiais (TR-101-01) (Vias urbanas - Caminhão basculante) (DMT=1,011XP + 1,348XR + 1,685) (XP=0km; XR=5km)</t>
  </si>
  <si>
    <t xml:space="preserve">Sub-base solo brita, 50% em peso, inclusive fornecimento e transporte da brita (XP = 2,75; XR =26,55) (0,647XP + 0,674XR + 2,698) </t>
  </si>
  <si>
    <t>EXTENSÃO PROJETADA (M)</t>
  </si>
  <si>
    <t>CUSTO POR M</t>
  </si>
  <si>
    <t>Engº Civil Igor Alves Folador Dominicini</t>
  </si>
  <si>
    <t>CREA ES-043213/D</t>
  </si>
  <si>
    <t>06.07</t>
  </si>
  <si>
    <t>Muro de arrimo em Conc. ciclópico 15MPa c/ 30% de pedra de mão, c/ forn., preparo e aplicação de concreto, forma de tábua pinho-reap.5 vezes, exclusive escav. e reaterro, seções tipicas nas dimensões:b=0.40m; B=1.23 e H=2.50m</t>
  </si>
  <si>
    <t>Ref. De Preços:</t>
  </si>
  <si>
    <t>DER-ES, IOPES</t>
  </si>
  <si>
    <t>Itarana, 11 de outubro de 2018.</t>
  </si>
  <si>
    <t>Itarana, 11 de Outubro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</si>
</sst>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[$-416]mmmm\-yy;@"/>
    <numFmt numFmtId="166" formatCode="_(* #,##0.00_);_(* \(#,##0.00\);_(* \-??_);_(@_)"/>
    <numFmt numFmtId="167" formatCode="_-&quot;€ &quot;* #,##0.00_-;&quot;-€ &quot;* #,##0.00_-;_-&quot;€ &quot;* \-??_-;_-@_-"/>
    <numFmt numFmtId="168" formatCode="_(&quot;R$ &quot;* #,##0.00_);_(&quot;R$ &quot;* \(#,##0.00\);_(&quot;R$ &quot;* &quot;-&quot;??_);_(@_)"/>
    <numFmt numFmtId="169" formatCode="0.00\ &quot;t/m³&quot;"/>
    <numFmt numFmtId="170" formatCode="0.00&quot; lados&quot;"/>
    <numFmt numFmtId="171" formatCode="&quot;R$&quot;\ #,##0.00"/>
    <numFmt numFmtId="172" formatCode="#,##0.00_ ;\-#,##0.00\ 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10.5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3">
    <xf numFmtId="0" fontId="0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10" fillId="0" borderId="0"/>
    <xf numFmtId="164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1" applyNumberFormat="0" applyFont="0" applyAlignment="0">
      <alignment horizontal="left" vertical="top" indent="1"/>
    </xf>
    <xf numFmtId="0" fontId="14" fillId="5" borderId="0" applyNumberFormat="0" applyBorder="0" applyAlignment="0" applyProtection="0"/>
    <xf numFmtId="0" fontId="15" fillId="22" borderId="15" applyNumberFormat="0" applyAlignment="0" applyProtection="0"/>
    <xf numFmtId="0" fontId="16" fillId="23" borderId="16" applyNumberFormat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22" fillId="9" borderId="15" applyNumberFormat="0" applyAlignment="0" applyProtection="0"/>
    <xf numFmtId="0" fontId="23" fillId="0" borderId="20" applyNumberFormat="0" applyFill="0" applyAlignment="0" applyProtection="0"/>
    <xf numFmtId="168" fontId="11" fillId="0" borderId="0" applyFont="0" applyFill="0" applyBorder="0" applyAlignment="0" applyProtection="0"/>
    <xf numFmtId="0" fontId="24" fillId="24" borderId="0" applyNumberFormat="0" applyBorder="0" applyAlignment="0" applyProtection="0"/>
    <xf numFmtId="0" fontId="11" fillId="0" borderId="0"/>
    <xf numFmtId="0" fontId="8" fillId="25" borderId="21" applyNumberFormat="0" applyFont="0" applyAlignment="0" applyProtection="0"/>
    <xf numFmtId="0" fontId="25" fillId="22" borderId="22" applyNumberFormat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7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66" fontId="6" fillId="0" borderId="0" applyFill="0" applyBorder="0" applyAlignment="0" applyProtection="0"/>
    <xf numFmtId="167" fontId="6" fillId="0" borderId="0" applyFill="0" applyBorder="0" applyAlignment="0" applyProtection="0"/>
    <xf numFmtId="0" fontId="6" fillId="25" borderId="21" applyNumberFormat="0" applyFont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0" fontId="4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</cellStyleXfs>
  <cellXfs count="278">
    <xf numFmtId="0" fontId="0" fillId="0" borderId="0" xfId="0"/>
    <xf numFmtId="4" fontId="0" fillId="0" borderId="0" xfId="0" applyNumberFormat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7" fillId="26" borderId="3" xfId="0" applyNumberFormat="1" applyFont="1" applyFill="1" applyBorder="1" applyAlignment="1">
      <alignment vertical="center"/>
    </xf>
    <xf numFmtId="4" fontId="29" fillId="26" borderId="5" xfId="0" applyNumberFormat="1" applyFont="1" applyFill="1" applyBorder="1" applyAlignment="1">
      <alignment vertical="center"/>
    </xf>
    <xf numFmtId="4" fontId="7" fillId="26" borderId="5" xfId="0" applyNumberFormat="1" applyFont="1" applyFill="1" applyBorder="1" applyAlignment="1">
      <alignment vertical="center"/>
    </xf>
    <xf numFmtId="4" fontId="7" fillId="26" borderId="8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4" fontId="28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3" xfId="1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3" xfId="1" applyNumberFormat="1" applyFont="1" applyFill="1" applyBorder="1" applyAlignment="1">
      <alignment horizontal="center" vertical="center"/>
    </xf>
    <xf numFmtId="4" fontId="7" fillId="0" borderId="13" xfId="1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0" fillId="0" borderId="0" xfId="1" applyNumberFormat="1" applyFont="1" applyFill="1" applyAlignment="1">
      <alignment horizontal="center" vertical="center"/>
    </xf>
    <xf numFmtId="164" fontId="7" fillId="27" borderId="13" xfId="1" applyFont="1" applyFill="1" applyBorder="1" applyAlignment="1">
      <alignment horizontal="center" vertical="center"/>
    </xf>
    <xf numFmtId="164" fontId="28" fillId="26" borderId="2" xfId="1" applyFont="1" applyFill="1" applyBorder="1" applyAlignment="1">
      <alignment horizontal="center" vertical="center"/>
    </xf>
    <xf numFmtId="4" fontId="28" fillId="26" borderId="0" xfId="0" applyNumberFormat="1" applyFont="1" applyFill="1" applyBorder="1" applyAlignment="1">
      <alignment horizontal="center" vertical="center"/>
    </xf>
    <xf numFmtId="164" fontId="7" fillId="26" borderId="0" xfId="1" applyFont="1" applyFill="1" applyBorder="1" applyAlignment="1">
      <alignment horizontal="center" vertical="center"/>
    </xf>
    <xf numFmtId="164" fontId="7" fillId="26" borderId="5" xfId="1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28" fillId="26" borderId="0" xfId="0" applyFont="1" applyFill="1" applyBorder="1" applyAlignment="1">
      <alignment horizontal="center" vertical="center"/>
    </xf>
    <xf numFmtId="164" fontId="7" fillId="26" borderId="7" xfId="1" applyFont="1" applyFill="1" applyBorder="1" applyAlignment="1">
      <alignment horizontal="right" vertical="center"/>
    </xf>
    <xf numFmtId="165" fontId="7" fillId="26" borderId="8" xfId="1" applyNumberFormat="1" applyFont="1" applyFill="1" applyBorder="1" applyAlignment="1">
      <alignment horizontal="left" vertical="center"/>
    </xf>
    <xf numFmtId="4" fontId="6" fillId="0" borderId="7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7" fillId="2" borderId="0" xfId="1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3" fontId="30" fillId="3" borderId="13" xfId="1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29" borderId="23" xfId="0" applyFont="1" applyFill="1" applyBorder="1" applyAlignment="1">
      <alignment horizontal="center" vertical="center"/>
    </xf>
    <xf numFmtId="4" fontId="7" fillId="26" borderId="7" xfId="0" applyNumberFormat="1" applyFont="1" applyFill="1" applyBorder="1" applyAlignment="1">
      <alignment horizontal="left" vertical="center"/>
    </xf>
    <xf numFmtId="4" fontId="7" fillId="26" borderId="2" xfId="0" applyNumberFormat="1" applyFont="1" applyFill="1" applyBorder="1" applyAlignment="1">
      <alignment horizontal="left" vertical="center"/>
    </xf>
    <xf numFmtId="4" fontId="7" fillId="26" borderId="0" xfId="0" applyNumberFormat="1" applyFont="1" applyFill="1" applyBorder="1" applyAlignment="1">
      <alignment horizontal="left" vertical="center"/>
    </xf>
    <xf numFmtId="4" fontId="29" fillId="26" borderId="0" xfId="0" applyNumberFormat="1" applyFont="1" applyFill="1" applyBorder="1" applyAlignment="1">
      <alignment horizontal="left" vertical="center"/>
    </xf>
    <xf numFmtId="10" fontId="30" fillId="29" borderId="23" xfId="0" applyNumberFormat="1" applyFont="1" applyFill="1" applyBorder="1" applyAlignment="1">
      <alignment horizontal="right" vertical="center"/>
    </xf>
    <xf numFmtId="172" fontId="30" fillId="0" borderId="24" xfId="1" applyNumberFormat="1" applyFont="1" applyBorder="1" applyAlignment="1">
      <alignment horizontal="right" vertical="center"/>
    </xf>
    <xf numFmtId="10" fontId="30" fillId="28" borderId="13" xfId="0" applyNumberFormat="1" applyFont="1" applyFill="1" applyBorder="1" applyAlignment="1">
      <alignment horizontal="right" vertical="center"/>
    </xf>
    <xf numFmtId="172" fontId="30" fillId="28" borderId="13" xfId="1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 indent="1"/>
    </xf>
    <xf numFmtId="4" fontId="6" fillId="0" borderId="13" xfId="1" applyNumberFormat="1" applyFont="1" applyFill="1" applyBorder="1" applyAlignment="1">
      <alignment horizontal="right" vertical="center" indent="1"/>
    </xf>
    <xf numFmtId="4" fontId="0" fillId="0" borderId="13" xfId="1" applyNumberFormat="1" applyFont="1" applyFill="1" applyBorder="1" applyAlignment="1">
      <alignment horizontal="right" vertical="center" indent="1"/>
    </xf>
    <xf numFmtId="4" fontId="7" fillId="0" borderId="13" xfId="0" applyNumberFormat="1" applyFont="1" applyFill="1" applyBorder="1" applyAlignment="1">
      <alignment horizontal="right" vertical="center" indent="1"/>
    </xf>
    <xf numFmtId="4" fontId="7" fillId="0" borderId="13" xfId="1" applyNumberFormat="1" applyFont="1" applyFill="1" applyBorder="1" applyAlignment="1">
      <alignment horizontal="right" vertical="center" indent="1"/>
    </xf>
    <xf numFmtId="0" fontId="0" fillId="0" borderId="13" xfId="0" applyNumberForma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9" fontId="7" fillId="28" borderId="10" xfId="0" applyNumberFormat="1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center" vertical="center"/>
    </xf>
    <xf numFmtId="0" fontId="7" fillId="28" borderId="11" xfId="0" applyFont="1" applyFill="1" applyBorder="1" applyAlignment="1">
      <alignment horizontal="left" vertical="center" wrapText="1"/>
    </xf>
    <xf numFmtId="164" fontId="7" fillId="28" borderId="11" xfId="1" applyFont="1" applyFill="1" applyBorder="1" applyAlignment="1">
      <alignment horizontal="center" vertical="center"/>
    </xf>
    <xf numFmtId="164" fontId="7" fillId="28" borderId="14" xfId="1" applyFont="1" applyFill="1" applyBorder="1" applyAlignment="1">
      <alignment horizontal="center" vertical="center"/>
    </xf>
    <xf numFmtId="4" fontId="7" fillId="28" borderId="11" xfId="0" applyNumberFormat="1" applyFont="1" applyFill="1" applyBorder="1" applyAlignment="1">
      <alignment horizontal="center" vertical="center"/>
    </xf>
    <xf numFmtId="4" fontId="0" fillId="28" borderId="11" xfId="1" applyNumberFormat="1" applyFont="1" applyFill="1" applyBorder="1" applyAlignment="1">
      <alignment horizontal="center" vertical="center"/>
    </xf>
    <xf numFmtId="4" fontId="7" fillId="28" borderId="14" xfId="1" applyNumberFormat="1" applyFont="1" applyFill="1" applyBorder="1" applyAlignment="1">
      <alignment horizontal="center" vertical="center"/>
    </xf>
    <xf numFmtId="0" fontId="9" fillId="28" borderId="11" xfId="0" applyFont="1" applyFill="1" applyBorder="1" applyAlignment="1">
      <alignment horizontal="center" vertical="center"/>
    </xf>
    <xf numFmtId="0" fontId="9" fillId="28" borderId="11" xfId="0" applyFont="1" applyFill="1" applyBorder="1" applyAlignment="1">
      <alignment horizontal="left" vertical="center" wrapText="1"/>
    </xf>
    <xf numFmtId="4" fontId="9" fillId="28" borderId="11" xfId="0" applyNumberFormat="1" applyFont="1" applyFill="1" applyBorder="1" applyAlignment="1">
      <alignment horizontal="center" vertical="center"/>
    </xf>
    <xf numFmtId="4" fontId="9" fillId="28" borderId="14" xfId="1" applyNumberFormat="1" applyFont="1" applyFill="1" applyBorder="1" applyAlignment="1">
      <alignment horizontal="center" vertical="center"/>
    </xf>
    <xf numFmtId="0" fontId="7" fillId="26" borderId="2" xfId="0" applyFont="1" applyFill="1" applyBorder="1" applyAlignment="1">
      <alignment horizontal="center" vertical="center"/>
    </xf>
    <xf numFmtId="0" fontId="7" fillId="26" borderId="3" xfId="0" applyFont="1" applyFill="1" applyBorder="1" applyAlignment="1">
      <alignment horizontal="center" vertical="center"/>
    </xf>
    <xf numFmtId="0" fontId="7" fillId="26" borderId="1" xfId="0" applyFont="1" applyFill="1" applyBorder="1" applyAlignment="1">
      <alignment horizontal="left" vertical="center"/>
    </xf>
    <xf numFmtId="0" fontId="7" fillId="26" borderId="2" xfId="0" applyFont="1" applyFill="1" applyBorder="1" applyAlignment="1">
      <alignment horizontal="left" vertical="center"/>
    </xf>
    <xf numFmtId="0" fontId="29" fillId="26" borderId="4" xfId="0" applyFont="1" applyFill="1" applyBorder="1" applyAlignment="1">
      <alignment horizontal="left" vertical="center"/>
    </xf>
    <xf numFmtId="0" fontId="29" fillId="26" borderId="0" xfId="0" applyFont="1" applyFill="1" applyBorder="1" applyAlignment="1">
      <alignment horizontal="left" vertical="center"/>
    </xf>
    <xf numFmtId="0" fontId="7" fillId="26" borderId="4" xfId="0" applyFont="1" applyFill="1" applyBorder="1" applyAlignment="1">
      <alignment horizontal="left" vertical="center"/>
    </xf>
    <xf numFmtId="0" fontId="7" fillId="26" borderId="0" xfId="0" applyFont="1" applyFill="1" applyBorder="1" applyAlignment="1">
      <alignment horizontal="left" vertical="center"/>
    </xf>
    <xf numFmtId="2" fontId="7" fillId="26" borderId="6" xfId="0" applyNumberFormat="1" applyFont="1" applyFill="1" applyBorder="1" applyAlignment="1">
      <alignment horizontal="left" vertical="center"/>
    </xf>
    <xf numFmtId="2" fontId="7" fillId="26" borderId="7" xfId="0" applyNumberFormat="1" applyFont="1" applyFill="1" applyBorder="1" applyAlignment="1">
      <alignment horizontal="left" vertical="center"/>
    </xf>
    <xf numFmtId="0" fontId="6" fillId="26" borderId="13" xfId="0" applyFont="1" applyFill="1" applyBorder="1" applyAlignment="1">
      <alignment horizontal="left" vertical="center" wrapText="1"/>
    </xf>
    <xf numFmtId="0" fontId="7" fillId="26" borderId="13" xfId="0" applyFont="1" applyFill="1" applyBorder="1" applyAlignment="1">
      <alignment horizontal="left" vertical="center" wrapText="1"/>
    </xf>
    <xf numFmtId="4" fontId="6" fillId="26" borderId="0" xfId="0" applyNumberFormat="1" applyFont="1" applyFill="1" applyAlignment="1">
      <alignment horizontal="center" vertical="center"/>
    </xf>
    <xf numFmtId="3" fontId="6" fillId="26" borderId="2" xfId="0" applyNumberFormat="1" applyFont="1" applyFill="1" applyBorder="1" applyAlignment="1">
      <alignment horizontal="center"/>
    </xf>
    <xf numFmtId="0" fontId="6" fillId="26" borderId="2" xfId="0" applyFont="1" applyFill="1" applyBorder="1" applyAlignment="1">
      <alignment horizontal="left"/>
    </xf>
    <xf numFmtId="2" fontId="6" fillId="26" borderId="2" xfId="0" applyNumberFormat="1" applyFont="1" applyFill="1" applyBorder="1" applyAlignment="1">
      <alignment horizontal="center"/>
    </xf>
    <xf numFmtId="4" fontId="6" fillId="26" borderId="2" xfId="0" applyNumberFormat="1" applyFont="1" applyFill="1" applyBorder="1" applyAlignment="1">
      <alignment horizontal="center"/>
    </xf>
    <xf numFmtId="4" fontId="7" fillId="26" borderId="2" xfId="0" applyNumberFormat="1" applyFont="1" applyFill="1" applyBorder="1" applyAlignment="1">
      <alignment horizontal="center"/>
    </xf>
    <xf numFmtId="4" fontId="6" fillId="26" borderId="3" xfId="0" applyNumberFormat="1" applyFont="1" applyFill="1" applyBorder="1" applyAlignment="1">
      <alignment horizontal="center"/>
    </xf>
    <xf numFmtId="3" fontId="6" fillId="26" borderId="0" xfId="0" applyNumberFormat="1" applyFont="1" applyFill="1" applyBorder="1" applyAlignment="1">
      <alignment horizontal="center"/>
    </xf>
    <xf numFmtId="0" fontId="6" fillId="26" borderId="0" xfId="0" applyFont="1" applyFill="1" applyBorder="1" applyAlignment="1">
      <alignment horizontal="left"/>
    </xf>
    <xf numFmtId="2" fontId="6" fillId="26" borderId="0" xfId="0" applyNumberFormat="1" applyFont="1" applyFill="1" applyBorder="1" applyAlignment="1">
      <alignment horizontal="center"/>
    </xf>
    <xf numFmtId="4" fontId="6" fillId="26" borderId="0" xfId="0" applyNumberFormat="1" applyFont="1" applyFill="1" applyBorder="1" applyAlignment="1">
      <alignment horizontal="center"/>
    </xf>
    <xf numFmtId="4" fontId="6" fillId="26" borderId="5" xfId="0" applyNumberFormat="1" applyFont="1" applyFill="1" applyBorder="1" applyAlignment="1">
      <alignment horizontal="center"/>
    </xf>
    <xf numFmtId="2" fontId="7" fillId="26" borderId="0" xfId="0" applyNumberFormat="1" applyFont="1" applyFill="1" applyBorder="1" applyAlignment="1">
      <alignment horizontal="center"/>
    </xf>
    <xf numFmtId="4" fontId="6" fillId="26" borderId="0" xfId="0" applyNumberFormat="1" applyFont="1" applyFill="1" applyBorder="1" applyAlignment="1">
      <alignment horizontal="center" vertical="center"/>
    </xf>
    <xf numFmtId="4" fontId="6" fillId="26" borderId="0" xfId="4" applyNumberFormat="1" applyFont="1" applyFill="1" applyBorder="1" applyAlignment="1">
      <alignment horizontal="center" vertical="center"/>
    </xf>
    <xf numFmtId="3" fontId="31" fillId="26" borderId="4" xfId="4" applyNumberFormat="1" applyFont="1" applyFill="1" applyBorder="1" applyAlignment="1">
      <alignment horizontal="right" vertical="top"/>
    </xf>
    <xf numFmtId="0" fontId="31" fillId="26" borderId="4" xfId="4" applyFont="1" applyFill="1" applyBorder="1" applyAlignment="1">
      <alignment vertical="top" wrapText="1"/>
    </xf>
    <xf numFmtId="3" fontId="31" fillId="26" borderId="0" xfId="4" applyNumberFormat="1" applyFont="1" applyFill="1" applyBorder="1" applyAlignment="1">
      <alignment horizontal="center" vertical="top"/>
    </xf>
    <xf numFmtId="2" fontId="31" fillId="26" borderId="0" xfId="5" applyNumberFormat="1" applyFont="1" applyFill="1" applyBorder="1" applyAlignment="1">
      <alignment horizontal="center" vertical="top"/>
    </xf>
    <xf numFmtId="2" fontId="31" fillId="26" borderId="0" xfId="4" applyNumberFormat="1" applyFont="1" applyFill="1" applyBorder="1" applyAlignment="1">
      <alignment horizontal="center" vertical="top"/>
    </xf>
    <xf numFmtId="2" fontId="31" fillId="26" borderId="0" xfId="5" applyNumberFormat="1" applyFont="1" applyFill="1" applyBorder="1" applyAlignment="1">
      <alignment vertical="top"/>
    </xf>
    <xf numFmtId="4" fontId="32" fillId="26" borderId="0" xfId="4" applyNumberFormat="1" applyFont="1" applyFill="1" applyBorder="1" applyAlignment="1">
      <alignment horizontal="center" vertical="top"/>
    </xf>
    <xf numFmtId="4" fontId="32" fillId="26" borderId="0" xfId="1" applyNumberFormat="1" applyFont="1" applyFill="1" applyBorder="1" applyAlignment="1">
      <alignment horizontal="center" vertical="top"/>
    </xf>
    <xf numFmtId="4" fontId="31" fillId="26" borderId="0" xfId="1" applyNumberFormat="1" applyFont="1" applyFill="1" applyBorder="1" applyAlignment="1">
      <alignment horizontal="center" vertical="top" wrapText="1"/>
    </xf>
    <xf numFmtId="4" fontId="31" fillId="26" borderId="0" xfId="1" applyNumberFormat="1" applyFont="1" applyFill="1" applyBorder="1" applyAlignment="1">
      <alignment horizontal="center" vertical="top"/>
    </xf>
    <xf numFmtId="4" fontId="31" fillId="26" borderId="5" xfId="1" applyNumberFormat="1" applyFont="1" applyFill="1" applyBorder="1" applyAlignment="1">
      <alignment horizontal="center" vertical="top"/>
    </xf>
    <xf numFmtId="4" fontId="31" fillId="26" borderId="5" xfId="4" applyNumberFormat="1" applyFont="1" applyFill="1" applyBorder="1" applyAlignment="1">
      <alignment horizontal="center" vertical="top"/>
    </xf>
    <xf numFmtId="4" fontId="7" fillId="26" borderId="0" xfId="4" applyNumberFormat="1" applyFont="1" applyFill="1" applyBorder="1" applyAlignment="1">
      <alignment horizontal="center" vertical="center"/>
    </xf>
    <xf numFmtId="4" fontId="31" fillId="26" borderId="0" xfId="4" applyNumberFormat="1" applyFont="1" applyFill="1" applyBorder="1" applyAlignment="1">
      <alignment horizontal="center" vertical="center"/>
    </xf>
    <xf numFmtId="3" fontId="7" fillId="26" borderId="4" xfId="4" applyNumberFormat="1" applyFont="1" applyFill="1" applyBorder="1" applyAlignment="1">
      <alignment horizontal="right" vertical="top"/>
    </xf>
    <xf numFmtId="4" fontId="36" fillId="26" borderId="5" xfId="4" applyNumberFormat="1" applyFont="1" applyFill="1" applyBorder="1" applyAlignment="1">
      <alignment horizontal="center" vertical="top"/>
    </xf>
    <xf numFmtId="0" fontId="6" fillId="26" borderId="4" xfId="4" applyFont="1" applyFill="1" applyBorder="1" applyAlignment="1">
      <alignment vertical="top" wrapText="1"/>
    </xf>
    <xf numFmtId="3" fontId="6" fillId="26" borderId="0" xfId="4" applyNumberFormat="1" applyFont="1" applyFill="1" applyBorder="1" applyAlignment="1">
      <alignment horizontal="center" vertical="top"/>
    </xf>
    <xf numFmtId="2" fontId="6" fillId="26" borderId="0" xfId="5" applyNumberFormat="1" applyFont="1" applyFill="1" applyBorder="1" applyAlignment="1">
      <alignment horizontal="center" vertical="top"/>
    </xf>
    <xf numFmtId="2" fontId="6" fillId="26" borderId="0" xfId="4" applyNumberFormat="1" applyFont="1" applyFill="1" applyBorder="1" applyAlignment="1">
      <alignment horizontal="center" vertical="top"/>
    </xf>
    <xf numFmtId="2" fontId="6" fillId="26" borderId="0" xfId="5" applyNumberFormat="1" applyFont="1" applyFill="1" applyBorder="1" applyAlignment="1">
      <alignment vertical="top"/>
    </xf>
    <xf numFmtId="4" fontId="6" fillId="26" borderId="0" xfId="4" applyNumberFormat="1" applyFont="1" applyFill="1" applyBorder="1" applyAlignment="1">
      <alignment horizontal="center" vertical="top"/>
    </xf>
    <xf numFmtId="4" fontId="6" fillId="26" borderId="0" xfId="1" applyNumberFormat="1" applyFont="1" applyFill="1" applyBorder="1" applyAlignment="1">
      <alignment horizontal="center" vertical="top"/>
    </xf>
    <xf numFmtId="4" fontId="6" fillId="26" borderId="0" xfId="1" applyNumberFormat="1" applyFont="1" applyFill="1" applyBorder="1" applyAlignment="1">
      <alignment horizontal="center" vertical="top" wrapText="1"/>
    </xf>
    <xf numFmtId="4" fontId="6" fillId="26" borderId="5" xfId="1" applyNumberFormat="1" applyFont="1" applyFill="1" applyBorder="1" applyAlignment="1">
      <alignment horizontal="center" vertical="top"/>
    </xf>
    <xf numFmtId="4" fontId="6" fillId="26" borderId="5" xfId="4" applyNumberFormat="1" applyFont="1" applyFill="1" applyBorder="1" applyAlignment="1">
      <alignment horizontal="center" vertical="top"/>
    </xf>
    <xf numFmtId="0" fontId="7" fillId="26" borderId="10" xfId="4" applyFont="1" applyFill="1" applyBorder="1" applyAlignment="1">
      <alignment vertical="top" wrapText="1"/>
    </xf>
    <xf numFmtId="3" fontId="7" fillId="26" borderId="11" xfId="4" applyNumberFormat="1" applyFont="1" applyFill="1" applyBorder="1" applyAlignment="1">
      <alignment horizontal="center" vertical="top"/>
    </xf>
    <xf numFmtId="2" fontId="7" fillId="26" borderId="11" xfId="5" applyNumberFormat="1" applyFont="1" applyFill="1" applyBorder="1" applyAlignment="1">
      <alignment horizontal="center" vertical="top"/>
    </xf>
    <xf numFmtId="2" fontId="7" fillId="26" borderId="11" xfId="4" applyNumberFormat="1" applyFont="1" applyFill="1" applyBorder="1" applyAlignment="1">
      <alignment horizontal="center" vertical="top"/>
    </xf>
    <xf numFmtId="2" fontId="7" fillId="26" borderId="11" xfId="5" applyNumberFormat="1" applyFont="1" applyFill="1" applyBorder="1" applyAlignment="1">
      <alignment vertical="top"/>
    </xf>
    <xf numFmtId="4" fontId="6" fillId="26" borderId="11" xfId="4" applyNumberFormat="1" applyFont="1" applyFill="1" applyBorder="1" applyAlignment="1">
      <alignment horizontal="center" vertical="top"/>
    </xf>
    <xf numFmtId="4" fontId="7" fillId="26" borderId="11" xfId="4" applyNumberFormat="1" applyFont="1" applyFill="1" applyBorder="1" applyAlignment="1">
      <alignment horizontal="center" vertical="top"/>
    </xf>
    <xf numFmtId="4" fontId="7" fillId="26" borderId="14" xfId="1" applyNumberFormat="1" applyFont="1" applyFill="1" applyBorder="1" applyAlignment="1">
      <alignment horizontal="center" vertical="top"/>
    </xf>
    <xf numFmtId="4" fontId="7" fillId="26" borderId="14" xfId="4" applyNumberFormat="1" applyFont="1" applyFill="1" applyBorder="1" applyAlignment="1">
      <alignment horizontal="center" vertical="top"/>
    </xf>
    <xf numFmtId="4" fontId="37" fillId="26" borderId="0" xfId="4" applyNumberFormat="1" applyFont="1" applyFill="1" applyBorder="1" applyAlignment="1">
      <alignment horizontal="center" vertical="center"/>
    </xf>
    <xf numFmtId="4" fontId="36" fillId="26" borderId="11" xfId="1" applyNumberFormat="1" applyFont="1" applyFill="1" applyBorder="1" applyAlignment="1">
      <alignment horizontal="center" vertical="top" wrapText="1"/>
    </xf>
    <xf numFmtId="0" fontId="7" fillId="26" borderId="0" xfId="4" applyFont="1" applyFill="1" applyBorder="1" applyAlignment="1">
      <alignment horizontal="left" vertical="top" wrapText="1"/>
    </xf>
    <xf numFmtId="169" fontId="6" fillId="26" borderId="0" xfId="1" applyNumberFormat="1" applyFont="1" applyFill="1" applyBorder="1" applyAlignment="1">
      <alignment horizontal="center" vertical="top"/>
    </xf>
    <xf numFmtId="3" fontId="29" fillId="26" borderId="4" xfId="4" applyNumberFormat="1" applyFont="1" applyFill="1" applyBorder="1" applyAlignment="1">
      <alignment horizontal="right" vertical="top"/>
    </xf>
    <xf numFmtId="0" fontId="29" fillId="26" borderId="4" xfId="4" applyFont="1" applyFill="1" applyBorder="1" applyAlignment="1">
      <alignment vertical="top" wrapText="1"/>
    </xf>
    <xf numFmtId="9" fontId="6" fillId="26" borderId="0" xfId="1" applyNumberFormat="1" applyFont="1" applyFill="1" applyBorder="1" applyAlignment="1">
      <alignment horizontal="center" vertical="top"/>
    </xf>
    <xf numFmtId="3" fontId="6" fillId="26" borderId="4" xfId="4" applyNumberFormat="1" applyFont="1" applyFill="1" applyBorder="1" applyAlignment="1">
      <alignment horizontal="right" vertical="top"/>
    </xf>
    <xf numFmtId="0" fontId="35" fillId="26" borderId="4" xfId="4" applyFont="1" applyFill="1" applyBorder="1" applyAlignment="1">
      <alignment vertical="top" wrapText="1"/>
    </xf>
    <xf numFmtId="0" fontId="7" fillId="26" borderId="0" xfId="4" applyFont="1" applyFill="1" applyBorder="1" applyAlignment="1">
      <alignment vertical="top" wrapText="1"/>
    </xf>
    <xf numFmtId="0" fontId="7" fillId="26" borderId="5" xfId="4" applyFont="1" applyFill="1" applyBorder="1" applyAlignment="1">
      <alignment vertical="top" wrapText="1"/>
    </xf>
    <xf numFmtId="4" fontId="6" fillId="26" borderId="0" xfId="1" applyNumberFormat="1" applyFont="1" applyFill="1" applyBorder="1" applyAlignment="1">
      <alignment horizontal="center" vertical="center" wrapText="1"/>
    </xf>
    <xf numFmtId="4" fontId="38" fillId="26" borderId="0" xfId="1" applyNumberFormat="1" applyFont="1" applyFill="1" applyBorder="1" applyAlignment="1">
      <alignment horizontal="center" vertical="center" wrapText="1"/>
    </xf>
    <xf numFmtId="0" fontId="7" fillId="26" borderId="4" xfId="4" applyFont="1" applyFill="1" applyBorder="1" applyAlignment="1">
      <alignment vertical="top" wrapText="1"/>
    </xf>
    <xf numFmtId="3" fontId="7" fillId="26" borderId="0" xfId="4" applyNumberFormat="1" applyFont="1" applyFill="1" applyBorder="1" applyAlignment="1">
      <alignment horizontal="center" vertical="top"/>
    </xf>
    <xf numFmtId="2" fontId="7" fillId="26" borderId="0" xfId="5" applyNumberFormat="1" applyFont="1" applyFill="1" applyBorder="1" applyAlignment="1">
      <alignment horizontal="center" vertical="top"/>
    </xf>
    <xf numFmtId="2" fontId="7" fillId="26" borderId="0" xfId="4" applyNumberFormat="1" applyFont="1" applyFill="1" applyBorder="1" applyAlignment="1">
      <alignment horizontal="center" vertical="top"/>
    </xf>
    <xf numFmtId="2" fontId="7" fillId="26" borderId="0" xfId="5" applyNumberFormat="1" applyFont="1" applyFill="1" applyBorder="1" applyAlignment="1">
      <alignment vertical="top"/>
    </xf>
    <xf numFmtId="4" fontId="7" fillId="26" borderId="0" xfId="4" applyNumberFormat="1" applyFont="1" applyFill="1" applyBorder="1" applyAlignment="1">
      <alignment horizontal="center" vertical="top"/>
    </xf>
    <xf numFmtId="4" fontId="7" fillId="26" borderId="5" xfId="1" applyNumberFormat="1" applyFont="1" applyFill="1" applyBorder="1" applyAlignment="1">
      <alignment horizontal="center" vertical="top"/>
    </xf>
    <xf numFmtId="4" fontId="7" fillId="26" borderId="5" xfId="4" applyNumberFormat="1" applyFont="1" applyFill="1" applyBorder="1" applyAlignment="1">
      <alignment horizontal="center" vertical="top"/>
    </xf>
    <xf numFmtId="4" fontId="7" fillId="26" borderId="0" xfId="1" applyNumberFormat="1" applyFont="1" applyFill="1" applyBorder="1" applyAlignment="1">
      <alignment horizontal="center" vertical="top" wrapText="1"/>
    </xf>
    <xf numFmtId="4" fontId="7" fillId="26" borderId="0" xfId="1" applyNumberFormat="1" applyFont="1" applyFill="1" applyBorder="1" applyAlignment="1">
      <alignment horizontal="center" vertical="top"/>
    </xf>
    <xf numFmtId="0" fontId="7" fillId="26" borderId="5" xfId="4" applyFont="1" applyFill="1" applyBorder="1" applyAlignment="1">
      <alignment horizontal="left" vertical="top" wrapText="1"/>
    </xf>
    <xf numFmtId="4" fontId="37" fillId="26" borderId="5" xfId="4" applyNumberFormat="1" applyFont="1" applyFill="1" applyBorder="1" applyAlignment="1">
      <alignment horizontal="center" vertical="top"/>
    </xf>
    <xf numFmtId="170" fontId="6" fillId="26" borderId="0" xfId="1" applyNumberFormat="1" applyFont="1" applyFill="1" applyBorder="1" applyAlignment="1">
      <alignment horizontal="center" vertical="top" wrapText="1"/>
    </xf>
    <xf numFmtId="4" fontId="35" fillId="26" borderId="0" xfId="1" applyNumberFormat="1" applyFont="1" applyFill="1" applyBorder="1" applyAlignment="1">
      <alignment horizontal="center" vertical="top"/>
    </xf>
    <xf numFmtId="3" fontId="7" fillId="26" borderId="25" xfId="4" applyNumberFormat="1" applyFont="1" applyFill="1" applyBorder="1" applyAlignment="1">
      <alignment horizontal="right" vertical="top"/>
    </xf>
    <xf numFmtId="4" fontId="6" fillId="26" borderId="4" xfId="0" applyNumberFormat="1" applyFont="1" applyFill="1" applyBorder="1" applyAlignment="1">
      <alignment horizontal="center" vertical="center" wrapText="1"/>
    </xf>
    <xf numFmtId="3" fontId="6" fillId="26" borderId="0" xfId="0" applyNumberFormat="1" applyFont="1" applyFill="1" applyBorder="1" applyAlignment="1">
      <alignment horizontal="center" vertical="center"/>
    </xf>
    <xf numFmtId="2" fontId="6" fillId="26" borderId="0" xfId="0" applyNumberFormat="1" applyFont="1" applyFill="1" applyBorder="1" applyAlignment="1">
      <alignment horizontal="center" vertical="center"/>
    </xf>
    <xf numFmtId="4" fontId="6" fillId="26" borderId="9" xfId="0" applyNumberFormat="1" applyFont="1" applyFill="1" applyBorder="1" applyAlignment="1">
      <alignment horizontal="center" vertical="center"/>
    </xf>
    <xf numFmtId="4" fontId="41" fillId="26" borderId="0" xfId="0" applyNumberFormat="1" applyFont="1" applyFill="1" applyAlignment="1">
      <alignment horizontal="center" vertical="center"/>
    </xf>
    <xf numFmtId="3" fontId="6" fillId="26" borderId="0" xfId="4" applyNumberFormat="1" applyFont="1" applyFill="1" applyBorder="1" applyAlignment="1">
      <alignment horizontal="center" vertical="top"/>
    </xf>
    <xf numFmtId="2" fontId="6" fillId="26" borderId="0" xfId="4" applyNumberFormat="1" applyFont="1" applyFill="1" applyBorder="1" applyAlignment="1">
      <alignment horizontal="center" vertical="top"/>
    </xf>
    <xf numFmtId="0" fontId="7" fillId="26" borderId="0" xfId="4" applyFont="1" applyFill="1" applyBorder="1" applyAlignment="1">
      <alignment horizontal="left" vertical="top" wrapText="1"/>
    </xf>
    <xf numFmtId="0" fontId="7" fillId="26" borderId="5" xfId="4" applyFont="1" applyFill="1" applyBorder="1" applyAlignment="1">
      <alignment horizontal="left" vertical="top" wrapText="1"/>
    </xf>
    <xf numFmtId="10" fontId="7" fillId="26" borderId="7" xfId="1" applyNumberFormat="1" applyFont="1" applyFill="1" applyBorder="1" applyAlignment="1">
      <alignment horizontal="left" vertical="center"/>
    </xf>
    <xf numFmtId="4" fontId="0" fillId="26" borderId="13" xfId="1" applyNumberFormat="1" applyFont="1" applyFill="1" applyBorder="1" applyAlignment="1">
      <alignment horizontal="right" vertical="center" indent="1"/>
    </xf>
    <xf numFmtId="4" fontId="6" fillId="26" borderId="13" xfId="1" applyNumberFormat="1" applyFont="1" applyFill="1" applyBorder="1" applyAlignment="1">
      <alignment horizontal="right" vertical="center" indent="1"/>
    </xf>
    <xf numFmtId="0" fontId="6" fillId="26" borderId="13" xfId="0" applyFont="1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4" fontId="6" fillId="26" borderId="13" xfId="0" applyNumberFormat="1" applyFont="1" applyFill="1" applyBorder="1" applyAlignment="1">
      <alignment horizontal="right" vertical="center" indent="1"/>
    </xf>
    <xf numFmtId="0" fontId="0" fillId="26" borderId="13" xfId="0" applyNumberFormat="1" applyFill="1" applyBorder="1" applyAlignment="1">
      <alignment horizontal="center" vertical="center"/>
    </xf>
    <xf numFmtId="2" fontId="0" fillId="0" borderId="0" xfId="0" applyNumberFormat="1"/>
    <xf numFmtId="0" fontId="6" fillId="26" borderId="13" xfId="0" applyNumberFormat="1" applyFont="1" applyFill="1" applyBorder="1" applyAlignment="1">
      <alignment horizontal="center" vertical="center"/>
    </xf>
    <xf numFmtId="2" fontId="6" fillId="0" borderId="13" xfId="1" applyNumberFormat="1" applyFont="1" applyFill="1" applyBorder="1" applyAlignment="1">
      <alignment horizontal="right" vertical="center"/>
    </xf>
    <xf numFmtId="4" fontId="6" fillId="0" borderId="13" xfId="1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2" fontId="0" fillId="26" borderId="0" xfId="0" applyNumberFormat="1" applyFill="1" applyAlignment="1">
      <alignment horizontal="right" vertical="center"/>
    </xf>
    <xf numFmtId="4" fontId="30" fillId="28" borderId="13" xfId="0" applyNumberFormat="1" applyFont="1" applyFill="1" applyBorder="1" applyAlignment="1">
      <alignment horizontal="center" vertical="center"/>
    </xf>
    <xf numFmtId="4" fontId="0" fillId="26" borderId="0" xfId="0" applyNumberFormat="1" applyFill="1" applyBorder="1" applyAlignment="1">
      <alignment horizontal="center" vertical="center"/>
    </xf>
    <xf numFmtId="4" fontId="42" fillId="26" borderId="0" xfId="0" applyNumberFormat="1" applyFont="1" applyFill="1" applyBorder="1" applyAlignment="1">
      <alignment horizontal="center" vertical="center"/>
    </xf>
    <xf numFmtId="4" fontId="7" fillId="26" borderId="1" xfId="0" applyNumberFormat="1" applyFont="1" applyFill="1" applyBorder="1" applyAlignment="1">
      <alignment horizontal="left" vertical="center"/>
    </xf>
    <xf numFmtId="4" fontId="7" fillId="26" borderId="2" xfId="0" applyNumberFormat="1" applyFont="1" applyFill="1" applyBorder="1" applyAlignment="1">
      <alignment horizontal="left" vertical="center"/>
    </xf>
    <xf numFmtId="4" fontId="7" fillId="26" borderId="4" xfId="0" applyNumberFormat="1" applyFont="1" applyFill="1" applyBorder="1" applyAlignment="1">
      <alignment horizontal="left" vertical="center"/>
    </xf>
    <xf numFmtId="4" fontId="7" fillId="26" borderId="0" xfId="0" applyNumberFormat="1" applyFont="1" applyFill="1" applyBorder="1" applyAlignment="1">
      <alignment horizontal="left" vertical="center"/>
    </xf>
    <xf numFmtId="4" fontId="29" fillId="26" borderId="4" xfId="0" applyNumberFormat="1" applyFont="1" applyFill="1" applyBorder="1" applyAlignment="1">
      <alignment horizontal="left" vertical="center"/>
    </xf>
    <xf numFmtId="4" fontId="29" fillId="26" borderId="0" xfId="0" applyNumberFormat="1" applyFont="1" applyFill="1" applyBorder="1" applyAlignment="1">
      <alignment horizontal="left" vertical="center"/>
    </xf>
    <xf numFmtId="4" fontId="33" fillId="0" borderId="13" xfId="0" applyNumberFormat="1" applyFont="1" applyFill="1" applyBorder="1" applyAlignment="1">
      <alignment horizontal="left" vertical="center" wrapText="1"/>
    </xf>
    <xf numFmtId="4" fontId="33" fillId="0" borderId="13" xfId="0" applyNumberFormat="1" applyFont="1" applyFill="1" applyBorder="1" applyAlignment="1">
      <alignment horizontal="center" vertical="center"/>
    </xf>
    <xf numFmtId="4" fontId="7" fillId="26" borderId="6" xfId="0" applyNumberFormat="1" applyFont="1" applyFill="1" applyBorder="1" applyAlignment="1">
      <alignment horizontal="left" vertical="center"/>
    </xf>
    <xf numFmtId="4" fontId="7" fillId="26" borderId="7" xfId="0" applyNumberFormat="1" applyFont="1" applyFill="1" applyBorder="1" applyAlignment="1">
      <alignment horizontal="left" vertical="center"/>
    </xf>
    <xf numFmtId="164" fontId="33" fillId="0" borderId="13" xfId="1" applyFont="1" applyFill="1" applyBorder="1" applyAlignment="1">
      <alignment horizontal="center" vertical="center" wrapText="1"/>
    </xf>
    <xf numFmtId="10" fontId="33" fillId="0" borderId="9" xfId="0" applyNumberFormat="1" applyFont="1" applyFill="1" applyBorder="1" applyAlignment="1">
      <alignment horizontal="right" vertical="center" wrapText="1"/>
    </xf>
    <xf numFmtId="10" fontId="33" fillId="0" borderId="12" xfId="0" applyNumberFormat="1" applyFont="1" applyFill="1" applyBorder="1" applyAlignment="1">
      <alignment horizontal="right" vertical="center" wrapText="1"/>
    </xf>
    <xf numFmtId="4" fontId="30" fillId="28" borderId="13" xfId="0" applyNumberFormat="1" applyFont="1" applyFill="1" applyBorder="1" applyAlignment="1">
      <alignment horizontal="center" vertical="center"/>
    </xf>
    <xf numFmtId="4" fontId="30" fillId="3" borderId="13" xfId="0" applyNumberFormat="1" applyFont="1" applyFill="1" applyBorder="1" applyAlignment="1">
      <alignment horizontal="center" vertical="center"/>
    </xf>
    <xf numFmtId="4" fontId="30" fillId="3" borderId="13" xfId="1" applyNumberFormat="1" applyFont="1" applyFill="1" applyBorder="1" applyAlignment="1">
      <alignment horizontal="center" vertical="center"/>
    </xf>
    <xf numFmtId="4" fontId="30" fillId="3" borderId="9" xfId="0" applyNumberFormat="1" applyFont="1" applyFill="1" applyBorder="1" applyAlignment="1">
      <alignment horizontal="center" vertical="center"/>
    </xf>
    <xf numFmtId="4" fontId="30" fillId="3" borderId="12" xfId="0" applyNumberFormat="1" applyFont="1" applyFill="1" applyBorder="1" applyAlignment="1">
      <alignment horizontal="center" vertical="center"/>
    </xf>
    <xf numFmtId="164" fontId="29" fillId="28" borderId="13" xfId="1" applyFont="1" applyFill="1" applyBorder="1" applyAlignment="1">
      <alignment horizontal="center" vertical="center"/>
    </xf>
    <xf numFmtId="164" fontId="30" fillId="28" borderId="13" xfId="1" applyFont="1" applyFill="1" applyBorder="1" applyAlignment="1">
      <alignment horizontal="center" vertical="center"/>
    </xf>
    <xf numFmtId="2" fontId="30" fillId="28" borderId="13" xfId="1" applyNumberFormat="1" applyFont="1" applyFill="1" applyBorder="1" applyAlignment="1">
      <alignment horizontal="right" vertical="center"/>
    </xf>
    <xf numFmtId="164" fontId="7" fillId="26" borderId="0" xfId="1" applyFont="1" applyFill="1" applyBorder="1" applyAlignment="1">
      <alignment horizontal="center" vertical="center"/>
    </xf>
    <xf numFmtId="164" fontId="7" fillId="26" borderId="5" xfId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27" borderId="9" xfId="0" applyFont="1" applyFill="1" applyBorder="1" applyAlignment="1">
      <alignment horizontal="center" vertical="center"/>
    </xf>
    <xf numFmtId="0" fontId="7" fillId="27" borderId="12" xfId="0" applyFont="1" applyFill="1" applyBorder="1" applyAlignment="1">
      <alignment horizontal="center" vertical="center"/>
    </xf>
    <xf numFmtId="0" fontId="7" fillId="27" borderId="9" xfId="0" applyFont="1" applyFill="1" applyBorder="1" applyAlignment="1">
      <alignment horizontal="center" vertical="center" wrapText="1"/>
    </xf>
    <xf numFmtId="0" fontId="7" fillId="27" borderId="12" xfId="0" applyFont="1" applyFill="1" applyBorder="1" applyAlignment="1">
      <alignment horizontal="center" vertical="center" wrapText="1"/>
    </xf>
    <xf numFmtId="0" fontId="34" fillId="27" borderId="9" xfId="0" applyFont="1" applyFill="1" applyBorder="1" applyAlignment="1">
      <alignment horizontal="center" vertical="center"/>
    </xf>
    <xf numFmtId="0" fontId="34" fillId="27" borderId="12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center" vertical="center"/>
    </xf>
    <xf numFmtId="0" fontId="7" fillId="27" borderId="14" xfId="0" applyFont="1" applyFill="1" applyBorder="1" applyAlignment="1">
      <alignment horizontal="center" vertical="center"/>
    </xf>
    <xf numFmtId="4" fontId="6" fillId="26" borderId="0" xfId="0" applyNumberFormat="1" applyFont="1" applyFill="1" applyBorder="1" applyAlignment="1">
      <alignment horizontal="right"/>
    </xf>
    <xf numFmtId="4" fontId="6" fillId="26" borderId="5" xfId="0" applyNumberFormat="1" applyFont="1" applyFill="1" applyBorder="1" applyAlignment="1">
      <alignment horizontal="right"/>
    </xf>
    <xf numFmtId="0" fontId="7" fillId="26" borderId="4" xfId="4" applyFont="1" applyFill="1" applyBorder="1" applyAlignment="1">
      <alignment horizontal="left" vertical="top" wrapText="1"/>
    </xf>
    <xf numFmtId="0" fontId="7" fillId="26" borderId="0" xfId="4" applyFont="1" applyFill="1" applyBorder="1" applyAlignment="1">
      <alignment horizontal="left" vertical="top" wrapText="1"/>
    </xf>
    <xf numFmtId="0" fontId="7" fillId="26" borderId="5" xfId="4" applyFont="1" applyFill="1" applyBorder="1" applyAlignment="1">
      <alignment horizontal="left" vertical="top" wrapText="1"/>
    </xf>
    <xf numFmtId="3" fontId="35" fillId="26" borderId="0" xfId="4" applyNumberFormat="1" applyFont="1" applyFill="1" applyBorder="1" applyAlignment="1">
      <alignment horizontal="center" vertical="top"/>
    </xf>
    <xf numFmtId="0" fontId="6" fillId="26" borderId="0" xfId="4" applyFont="1" applyFill="1" applyBorder="1" applyAlignment="1">
      <alignment horizontal="center" vertical="center" wrapText="1"/>
    </xf>
    <xf numFmtId="3" fontId="7" fillId="27" borderId="9" xfId="4" applyNumberFormat="1" applyFont="1" applyFill="1" applyBorder="1" applyAlignment="1">
      <alignment horizontal="center" vertical="center"/>
    </xf>
    <xf numFmtId="3" fontId="7" fillId="27" borderId="12" xfId="4" applyNumberFormat="1" applyFont="1" applyFill="1" applyBorder="1" applyAlignment="1">
      <alignment horizontal="center" vertical="center"/>
    </xf>
    <xf numFmtId="0" fontId="7" fillId="27" borderId="9" xfId="4" applyFont="1" applyFill="1" applyBorder="1" applyAlignment="1">
      <alignment horizontal="center" vertical="center" wrapText="1"/>
    </xf>
    <xf numFmtId="0" fontId="7" fillId="27" borderId="12" xfId="4" applyFont="1" applyFill="1" applyBorder="1" applyAlignment="1">
      <alignment horizontal="center" vertical="center" wrapText="1"/>
    </xf>
    <xf numFmtId="0" fontId="7" fillId="27" borderId="10" xfId="4" applyFont="1" applyFill="1" applyBorder="1" applyAlignment="1">
      <alignment horizontal="center" vertical="center"/>
    </xf>
    <xf numFmtId="0" fontId="7" fillId="27" borderId="11" xfId="4" applyFont="1" applyFill="1" applyBorder="1" applyAlignment="1">
      <alignment horizontal="center" vertical="center"/>
    </xf>
    <xf numFmtId="0" fontId="7" fillId="27" borderId="14" xfId="4" applyFont="1" applyFill="1" applyBorder="1" applyAlignment="1">
      <alignment horizontal="center" vertical="center"/>
    </xf>
    <xf numFmtId="4" fontId="7" fillId="27" borderId="9" xfId="4" applyNumberFormat="1" applyFont="1" applyFill="1" applyBorder="1" applyAlignment="1">
      <alignment horizontal="center" vertical="center"/>
    </xf>
    <xf numFmtId="4" fontId="7" fillId="27" borderId="12" xfId="4" applyNumberFormat="1" applyFont="1" applyFill="1" applyBorder="1" applyAlignment="1">
      <alignment horizontal="center" vertical="center"/>
    </xf>
    <xf numFmtId="4" fontId="7" fillId="27" borderId="9" xfId="1" applyNumberFormat="1" applyFont="1" applyFill="1" applyBorder="1" applyAlignment="1">
      <alignment horizontal="center" vertical="center" wrapText="1"/>
    </xf>
    <xf numFmtId="4" fontId="7" fillId="27" borderId="12" xfId="1" applyNumberFormat="1" applyFont="1" applyFill="1" applyBorder="1" applyAlignment="1">
      <alignment horizontal="center" vertical="center" wrapText="1"/>
    </xf>
    <xf numFmtId="4" fontId="34" fillId="27" borderId="9" xfId="1" applyNumberFormat="1" applyFont="1" applyFill="1" applyBorder="1" applyAlignment="1">
      <alignment horizontal="center" vertical="center"/>
    </xf>
    <xf numFmtId="4" fontId="34" fillId="27" borderId="12" xfId="1" applyNumberFormat="1" applyFont="1" applyFill="1" applyBorder="1" applyAlignment="1">
      <alignment horizontal="center" vertical="center"/>
    </xf>
    <xf numFmtId="4" fontId="34" fillId="27" borderId="9" xfId="1" applyNumberFormat="1" applyFont="1" applyFill="1" applyBorder="1" applyAlignment="1">
      <alignment horizontal="center" vertical="center" wrapText="1"/>
    </xf>
    <xf numFmtId="4" fontId="34" fillId="27" borderId="12" xfId="1" applyNumberFormat="1" applyFont="1" applyFill="1" applyBorder="1" applyAlignment="1">
      <alignment horizontal="center" vertical="center" wrapText="1"/>
    </xf>
    <xf numFmtId="0" fontId="7" fillId="26" borderId="4" xfId="0" applyFont="1" applyFill="1" applyBorder="1" applyAlignment="1">
      <alignment horizontal="left" vertical="center"/>
    </xf>
    <xf numFmtId="0" fontId="7" fillId="26" borderId="0" xfId="0" applyFont="1" applyFill="1" applyBorder="1" applyAlignment="1">
      <alignment horizontal="left" vertical="center"/>
    </xf>
    <xf numFmtId="0" fontId="29" fillId="26" borderId="4" xfId="0" applyFont="1" applyFill="1" applyBorder="1" applyAlignment="1">
      <alignment horizontal="left" vertical="center"/>
    </xf>
    <xf numFmtId="0" fontId="29" fillId="26" borderId="0" xfId="0" applyFont="1" applyFill="1" applyBorder="1" applyAlignment="1">
      <alignment horizontal="left" vertical="center"/>
    </xf>
    <xf numFmtId="0" fontId="7" fillId="26" borderId="6" xfId="0" applyFont="1" applyFill="1" applyBorder="1" applyAlignment="1">
      <alignment horizontal="left" vertical="center"/>
    </xf>
    <xf numFmtId="0" fontId="7" fillId="26" borderId="7" xfId="0" applyFont="1" applyFill="1" applyBorder="1" applyAlignment="1">
      <alignment horizontal="left" vertical="center"/>
    </xf>
    <xf numFmtId="4" fontId="7" fillId="27" borderId="9" xfId="1" applyNumberFormat="1" applyFont="1" applyFill="1" applyBorder="1" applyAlignment="1">
      <alignment horizontal="center" vertical="center"/>
    </xf>
    <xf numFmtId="4" fontId="7" fillId="27" borderId="12" xfId="1" applyNumberFormat="1" applyFont="1" applyFill="1" applyBorder="1" applyAlignment="1">
      <alignment horizontal="center" vertical="center"/>
    </xf>
    <xf numFmtId="4" fontId="33" fillId="0" borderId="23" xfId="1" applyNumberFormat="1" applyFont="1" applyBorder="1" applyAlignment="1">
      <alignment horizontal="right" vertical="center"/>
    </xf>
    <xf numFmtId="4" fontId="33" fillId="0" borderId="24" xfId="1" applyNumberFormat="1" applyFont="1" applyBorder="1" applyAlignment="1">
      <alignment horizontal="right" vertical="center"/>
    </xf>
    <xf numFmtId="2" fontId="30" fillId="0" borderId="23" xfId="0" applyNumberFormat="1" applyFont="1" applyBorder="1" applyAlignment="1">
      <alignment horizontal="center" vertical="center"/>
    </xf>
    <xf numFmtId="2" fontId="30" fillId="0" borderId="24" xfId="0" applyNumberFormat="1" applyFont="1" applyBorder="1" applyAlignment="1">
      <alignment horizontal="center" vertical="center"/>
    </xf>
    <xf numFmtId="4" fontId="30" fillId="0" borderId="23" xfId="0" applyNumberFormat="1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171" fontId="30" fillId="28" borderId="13" xfId="1" applyNumberFormat="1" applyFont="1" applyFill="1" applyBorder="1" applyAlignment="1">
      <alignment horizontal="right" vertical="center"/>
    </xf>
    <xf numFmtId="0" fontId="30" fillId="28" borderId="13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164" fontId="30" fillId="3" borderId="13" xfId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right" vertical="center"/>
    </xf>
  </cellXfs>
  <cellStyles count="83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asd" xfId="30"/>
    <cellStyle name="Bad" xfId="31"/>
    <cellStyle name="Calculation" xfId="32"/>
    <cellStyle name="Check Cell" xfId="33"/>
    <cellStyle name="Comma 2" xfId="34"/>
    <cellStyle name="Comma 2 2" xfId="65"/>
    <cellStyle name="Euro" xfId="35"/>
    <cellStyle name="Euro 2" xfId="66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Moeda 2" xfId="44"/>
    <cellStyle name="Neutral" xfId="45"/>
    <cellStyle name="Normal" xfId="0" builtinId="0"/>
    <cellStyle name="Normal 2" xfId="46"/>
    <cellStyle name="Normal 3" xfId="3"/>
    <cellStyle name="Normal 3 2" xfId="64"/>
    <cellStyle name="Normal 4" xfId="58"/>
    <cellStyle name="Normal 4 2" xfId="61"/>
    <cellStyle name="Normal 4 2 2" xfId="80"/>
    <cellStyle name="Normal 4 3" xfId="79"/>
    <cellStyle name="Normal 4 3 2" xfId="82"/>
    <cellStyle name="Normal 5" xfId="76"/>
    <cellStyle name="Normal 6" xfId="75"/>
    <cellStyle name="Normal 7" xfId="81"/>
    <cellStyle name="Normal_Replanilhamento T-1 - 18-02-08" xfId="4"/>
    <cellStyle name="Note" xfId="47"/>
    <cellStyle name="Note 2" xfId="67"/>
    <cellStyle name="Output" xfId="48"/>
    <cellStyle name="Percent 2" xfId="49"/>
    <cellStyle name="Percent 2 2" xfId="68"/>
    <cellStyle name="Porcentagem 2" xfId="50"/>
    <cellStyle name="Porcentagem 2 2" xfId="51"/>
    <cellStyle name="Porcentagem 2 2 2" xfId="70"/>
    <cellStyle name="Porcentagem 2 3" xfId="69"/>
    <cellStyle name="Separador de milhares 2" xfId="2"/>
    <cellStyle name="Separador de milhares 2 2" xfId="63"/>
    <cellStyle name="Separador de milhares 2 3" xfId="78"/>
    <cellStyle name="Separador de milhares 3" xfId="52"/>
    <cellStyle name="Separador de milhares 3 2" xfId="71"/>
    <cellStyle name="Separador de milhares 6" xfId="59"/>
    <cellStyle name="Separador de milhares 6 2" xfId="73"/>
    <cellStyle name="Separador de milhares_Replanilhamento T-1 - 18-02-08" xfId="5"/>
    <cellStyle name="Title" xfId="53"/>
    <cellStyle name="Título 1 1" xfId="54"/>
    <cellStyle name="Título 1 1 1" xfId="55"/>
    <cellStyle name="Vírgula" xfId="1" builtinId="3"/>
    <cellStyle name="Vírgula 2" xfId="57"/>
    <cellStyle name="Vírgula 2 2" xfId="72"/>
    <cellStyle name="Vírgula 3" xfId="60"/>
    <cellStyle name="Vírgula 3 2" xfId="74"/>
    <cellStyle name="Vírgula 4" xfId="62"/>
    <cellStyle name="Vírgula 5" xfId="77"/>
    <cellStyle name="Warning Text" xfId="56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FF66CC"/>
      <color rgb="FFFFFF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13987</xdr:colOff>
      <xdr:row>0</xdr:row>
      <xdr:rowOff>28575</xdr:rowOff>
    </xdr:from>
    <xdr:to>
      <xdr:col>3</xdr:col>
      <xdr:colOff>2292076</xdr:colOff>
      <xdr:row>2</xdr:row>
      <xdr:rowOff>85725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37" y="28575"/>
          <a:ext cx="2278089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3750683</xdr:colOff>
      <xdr:row>0</xdr:row>
      <xdr:rowOff>19050</xdr:rowOff>
    </xdr:from>
    <xdr:to>
      <xdr:col>5</xdr:col>
      <xdr:colOff>59091</xdr:colOff>
      <xdr:row>1</xdr:row>
      <xdr:rowOff>145456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3758" y="19050"/>
          <a:ext cx="1673224" cy="316906"/>
        </a:xfrm>
        <a:prstGeom prst="rect">
          <a:avLst/>
        </a:prstGeom>
      </xdr:spPr>
    </xdr:pic>
    <xdr:clientData/>
  </xdr:twoCellAnchor>
  <xdr:oneCellAnchor>
    <xdr:from>
      <xdr:col>3</xdr:col>
      <xdr:colOff>3750683</xdr:colOff>
      <xdr:row>0</xdr:row>
      <xdr:rowOff>19050</xdr:rowOff>
    </xdr:from>
    <xdr:ext cx="1676025" cy="316906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8801" y="19050"/>
          <a:ext cx="1676025" cy="31690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" name="Text Box 101"/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" name="Text Box 102"/>
        <xdr:cNvSpPr txBox="1">
          <a:spLocks noChangeArrowheads="1"/>
        </xdr:cNvSpPr>
      </xdr:nvSpPr>
      <xdr:spPr bwMode="auto">
        <a:xfrm>
          <a:off x="1619250" y="90316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6" name="Text Box 103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8" name="Text Box 105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9" name="Text Box 106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0" name="Text Box 107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1" name="Text Box 108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2" name="Text Box 109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3" name="Text Box 110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4" name="Text Box 111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5" name="Text Box 112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6" name="Text Box 113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7" name="Text Box 114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8" name="Text Box 115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9" name="Text Box 116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0" name="Text Box 117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1" name="Text Box 118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2" name="Text Box 119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3" name="Text Box 120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4" name="Text Box 121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5" name="Text Box 122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6" name="Text Box 123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7" name="Text Box 124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8" name="Text Box 125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9" name="Text Box 126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0" name="Text Box 127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1" name="Text Box 128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2" name="Text Box 129"/>
        <xdr:cNvSpPr txBox="1">
          <a:spLocks noChangeArrowheads="1"/>
        </xdr:cNvSpPr>
      </xdr:nvSpPr>
      <xdr:spPr bwMode="auto">
        <a:xfrm>
          <a:off x="8086725" y="903160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162204</xdr:rowOff>
    </xdr:to>
    <xdr:sp macro="" textlink="">
      <xdr:nvSpPr>
        <xdr:cNvPr id="33" name="Text Box 130"/>
        <xdr:cNvSpPr txBox="1">
          <a:spLocks noChangeArrowheads="1"/>
        </xdr:cNvSpPr>
      </xdr:nvSpPr>
      <xdr:spPr bwMode="auto">
        <a:xfrm>
          <a:off x="1619250" y="90497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34" name="Text Box 131"/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5" name="Text Box 132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6" name="Text Box 133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37" name="Text Box 134"/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8" name="Text Box 135"/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9" name="Text Box 136"/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40" name="Text Box 137"/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1" name="Text Box 138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2" name="Text Box 139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43" name="Text Box 140"/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4" name="Text Box 141"/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5" name="Text Box 142"/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46" name="Text Box 143"/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7" name="Text Box 144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8" name="Text Box 145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49" name="Text Box 146"/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50" name="Text Box 147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1" name="Text Box 148"/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2" name="Text Box 149"/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53" name="Text Box 150"/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4" name="Text Box 151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5" name="Text Box 152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56" name="Text Box 153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7" name="Text Box 154"/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8" name="Text Box 155"/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59" name="Text Box 156"/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0" name="Text Box 157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1" name="Text Box 158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2" name="Text Box 159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3" name="Text Box 160"/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4" name="Text Box 161"/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65" name="Text Box 162"/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6" name="Text Box 163"/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7" name="Text Box 164"/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8" name="Text Box 165"/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69" name="Text Box 166"/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0" name="Text Box 167"/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1" name="Text Box 168"/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2" name="Text Box 169"/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3" name="Text Box 170"/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4" name="Text Box 171"/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75" name="Text Box 172"/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6" name="Text Box 173"/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7" name="Text Box 174"/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8" name="Text Box 175"/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9" name="Text Box 176"/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80" name="Text Box 177"/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81" name="Text Box 178"/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82" name="Text Box 179"/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83" name="Text Box 180"/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84" name="Text Box 181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85" name="Text Box 182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86" name="Text Box 183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87" name="Text Box 184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88" name="Text Box 185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89" name="Text Box 186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90" name="Text Box 187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91" name="Text Box 188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92" name="Text Box 189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93" name="Text Box 190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94" name="Text Box 191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95" name="Text Box 192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96" name="Text Box 193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97" name="Text Box 194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98" name="Text Box 195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99" name="Text Box 196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00" name="Text Box 197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01" name="Text Box 198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02" name="Text Box 199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03" name="Text Box 200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04" name="Text Box 201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05" name="Text Box 202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06" name="Text Box 203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07" name="Text Box 204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08" name="Text Box 205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09" name="Text Box 206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110" name="Text Box 207"/>
        <xdr:cNvSpPr txBox="1">
          <a:spLocks noChangeArrowheads="1"/>
        </xdr:cNvSpPr>
      </xdr:nvSpPr>
      <xdr:spPr bwMode="auto">
        <a:xfrm>
          <a:off x="8086725" y="9131617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111" name="Text Box 208"/>
        <xdr:cNvSpPr txBox="1">
          <a:spLocks noChangeArrowheads="1"/>
        </xdr:cNvSpPr>
      </xdr:nvSpPr>
      <xdr:spPr bwMode="auto">
        <a:xfrm>
          <a:off x="1619250" y="91497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112" name="Text Box 209"/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13" name="Text Box 210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14" name="Text Box 211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115" name="Text Box 212"/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16" name="Text Box 213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17" name="Text Box 214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118" name="Text Box 215"/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19" name="Text Box 216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20" name="Text Box 217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121" name="Text Box 218"/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22" name="Text Box 219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23" name="Text Box 220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124" name="Text Box 221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25" name="Text Box 222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26" name="Text Box 223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127" name="Text Box 224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28" name="Text Box 225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29" name="Text Box 226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130" name="Text Box 227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131" name="Text Box 228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32" name="Text Box 229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33" name="Text Box 230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134" name="Text Box 231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35" name="Text Box 232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36" name="Text Box 233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137" name="Text Box 234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38" name="Text Box 235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39" name="Text Box 236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140" name="Text Box 237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141" name="Text Box 238"/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42" name="Text Box 239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43" name="Text Box 240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144" name="Text Box 241"/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45" name="Text Box 242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46" name="Text Box 243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147" name="Text Box 244"/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48" name="Text Box 245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49" name="Text Box 246"/>
        <xdr:cNvSpPr txBox="1">
          <a:spLocks noChangeArrowheads="1"/>
        </xdr:cNvSpPr>
      </xdr:nvSpPr>
      <xdr:spPr bwMode="auto">
        <a:xfrm>
          <a:off x="1619250" y="92649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150" name="Text Box 247"/>
        <xdr:cNvSpPr txBox="1">
          <a:spLocks noChangeArrowheads="1"/>
        </xdr:cNvSpPr>
      </xdr:nvSpPr>
      <xdr:spPr bwMode="auto">
        <a:xfrm>
          <a:off x="1619250" y="92830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151" name="Text Box 248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52" name="Text Box 249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53" name="Text Box 250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154" name="Text Box 251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55" name="Text Box 252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56" name="Text Box 253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157" name="Text Box 254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58" name="Text Box 255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59" name="Text Box 256"/>
        <xdr:cNvSpPr txBox="1">
          <a:spLocks noChangeArrowheads="1"/>
        </xdr:cNvSpPr>
      </xdr:nvSpPr>
      <xdr:spPr bwMode="auto">
        <a:xfrm>
          <a:off x="1619250" y="93983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160" name="Text Box 257"/>
        <xdr:cNvSpPr txBox="1">
          <a:spLocks noChangeArrowheads="1"/>
        </xdr:cNvSpPr>
      </xdr:nvSpPr>
      <xdr:spPr bwMode="auto">
        <a:xfrm>
          <a:off x="1619250" y="94164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161" name="Text Box 258"/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62" name="Text Box 259"/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63" name="Text Box 260"/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164" name="Text Box 261"/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65" name="Text Box 262"/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66" name="Text Box 263"/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167" name="Text Box 264"/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68" name="Text Box 265"/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69" name="Text Box 266"/>
        <xdr:cNvSpPr txBox="1">
          <a:spLocks noChangeArrowheads="1"/>
        </xdr:cNvSpPr>
      </xdr:nvSpPr>
      <xdr:spPr bwMode="auto">
        <a:xfrm>
          <a:off x="1619250" y="95316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170" name="Text Box 267"/>
        <xdr:cNvSpPr txBox="1">
          <a:spLocks noChangeArrowheads="1"/>
        </xdr:cNvSpPr>
      </xdr:nvSpPr>
      <xdr:spPr bwMode="auto">
        <a:xfrm>
          <a:off x="1619250" y="95497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171" name="Text Box 268"/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72" name="Text Box 269"/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73" name="Text Box 270"/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174" name="Text Box 271"/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75" name="Text Box 272"/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76" name="Text Box 273"/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177" name="Text Box 274"/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78" name="Text Box 275"/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79" name="Text Box 276"/>
        <xdr:cNvSpPr txBox="1">
          <a:spLocks noChangeArrowheads="1"/>
        </xdr:cNvSpPr>
      </xdr:nvSpPr>
      <xdr:spPr bwMode="auto">
        <a:xfrm>
          <a:off x="1619250" y="96650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180" name="Text Box 277"/>
        <xdr:cNvSpPr txBox="1">
          <a:spLocks noChangeArrowheads="1"/>
        </xdr:cNvSpPr>
      </xdr:nvSpPr>
      <xdr:spPr bwMode="auto">
        <a:xfrm>
          <a:off x="1619250" y="96831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181" name="Text Box 278"/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82" name="Text Box 279"/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83" name="Text Box 280"/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184" name="Text Box 281"/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85" name="Text Box 282"/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86" name="Text Box 283"/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187" name="Text Box 284"/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88" name="Text Box 285"/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89" name="Text Box 286"/>
        <xdr:cNvSpPr txBox="1">
          <a:spLocks noChangeArrowheads="1"/>
        </xdr:cNvSpPr>
      </xdr:nvSpPr>
      <xdr:spPr bwMode="auto">
        <a:xfrm>
          <a:off x="1619250" y="979836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190" name="Text Box 287"/>
        <xdr:cNvSpPr txBox="1">
          <a:spLocks noChangeArrowheads="1"/>
        </xdr:cNvSpPr>
      </xdr:nvSpPr>
      <xdr:spPr bwMode="auto">
        <a:xfrm>
          <a:off x="1619250" y="98164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91" name="Text Box 288"/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92" name="Text Box 289"/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193" name="Text Box 290"/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94" name="Text Box 291"/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95" name="Text Box 292"/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196" name="Text Box 293"/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97" name="Text Box 294"/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198" name="Text Box 295"/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199" name="Text Box 296"/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200" name="Text Box 297"/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01" name="Text Box 298"/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02" name="Text Box 299"/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203" name="Text Box 300"/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04" name="Text Box 301"/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05" name="Text Box 302"/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206" name="Text Box 303"/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07" name="Text Box 304"/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08" name="Text Box 305"/>
        <xdr:cNvSpPr txBox="1">
          <a:spLocks noChangeArrowheads="1"/>
        </xdr:cNvSpPr>
      </xdr:nvSpPr>
      <xdr:spPr bwMode="auto">
        <a:xfrm>
          <a:off x="1619250" y="99317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209" name="Text Box 306"/>
        <xdr:cNvSpPr txBox="1">
          <a:spLocks noChangeArrowheads="1"/>
        </xdr:cNvSpPr>
      </xdr:nvSpPr>
      <xdr:spPr bwMode="auto">
        <a:xfrm>
          <a:off x="1619250" y="994981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10" name="Text Box 307"/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11" name="Text Box 308"/>
        <xdr:cNvSpPr txBox="1">
          <a:spLocks noChangeArrowheads="1"/>
        </xdr:cNvSpPr>
      </xdr:nvSpPr>
      <xdr:spPr bwMode="auto">
        <a:xfrm>
          <a:off x="1619250" y="90649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12" name="Text Box 309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13" name="Text Box 310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14" name="Text Box 311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15" name="Text Box 312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16" name="Text Box 313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17" name="Text Box 314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18" name="Text Box 315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19" name="Text Box 316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20" name="Text Box 317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21" name="Text Box 318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22" name="Text Box 319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23" name="Text Box 320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24" name="Text Box 321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25" name="Text Box 322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26" name="Text Box 323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27" name="Text Box 324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28" name="Text Box 325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29" name="Text Box 326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30" name="Text Box 327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31" name="Text Box 328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32" name="Text Box 329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33" name="Text Box 330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34" name="Text Box 331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35" name="Text Box 332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36" name="Text Box 333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37" name="Text Box 334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38" name="Text Box 335"/>
        <xdr:cNvSpPr txBox="1">
          <a:spLocks noChangeArrowheads="1"/>
        </xdr:cNvSpPr>
      </xdr:nvSpPr>
      <xdr:spPr bwMode="auto">
        <a:xfrm>
          <a:off x="8086725" y="906494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239" name="Text Box 336"/>
        <xdr:cNvSpPr txBox="1">
          <a:spLocks noChangeArrowheads="1"/>
        </xdr:cNvSpPr>
      </xdr:nvSpPr>
      <xdr:spPr bwMode="auto">
        <a:xfrm>
          <a:off x="1619250" y="90830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240" name="Text Box 337"/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41" name="Text Box 338"/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42" name="Text Box 339"/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243" name="Text Box 340"/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44" name="Text Box 341"/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45" name="Text Box 342"/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246" name="Text Box 343"/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47" name="Text Box 344"/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48" name="Text Box 345"/>
        <xdr:cNvSpPr txBox="1">
          <a:spLocks noChangeArrowheads="1"/>
        </xdr:cNvSpPr>
      </xdr:nvSpPr>
      <xdr:spPr bwMode="auto">
        <a:xfrm>
          <a:off x="1619250" y="91649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49" name="Text Box 346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50" name="Text Box 347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51" name="Text Box 348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52" name="Text Box 349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53" name="Text Box 350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54" name="Text Box 351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55" name="Text Box 352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56" name="Text Box 353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57" name="Text Box 354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58" name="Text Box 355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59" name="Text Box 356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60" name="Text Box 357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61" name="Text Box 358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62" name="Text Box 359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63" name="Text Box 360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64" name="Text Box 361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65" name="Text Box 362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66" name="Text Box 363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67" name="Text Box 364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68" name="Text Box 365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69" name="Text Box 366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70" name="Text Box 367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71" name="Text Box 368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72" name="Text Box 369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73" name="Text Box 370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74" name="Text Box 371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75" name="Text Box 372"/>
        <xdr:cNvSpPr txBox="1">
          <a:spLocks noChangeArrowheads="1"/>
        </xdr:cNvSpPr>
      </xdr:nvSpPr>
      <xdr:spPr bwMode="auto">
        <a:xfrm>
          <a:off x="8086725" y="9164955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276" name="Text Box 373"/>
        <xdr:cNvSpPr txBox="1">
          <a:spLocks noChangeArrowheads="1"/>
        </xdr:cNvSpPr>
      </xdr:nvSpPr>
      <xdr:spPr bwMode="auto">
        <a:xfrm>
          <a:off x="1619250" y="91830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277" name="Text Box 374"/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78" name="Text Box 375"/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79" name="Text Box 376"/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280" name="Text Box 377"/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81" name="Text Box 378"/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82" name="Text Box 379"/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283" name="Text Box 380"/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84" name="Text Box 381"/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285" name="Text Box 382"/>
        <xdr:cNvSpPr txBox="1">
          <a:spLocks noChangeArrowheads="1"/>
        </xdr:cNvSpPr>
      </xdr:nvSpPr>
      <xdr:spPr bwMode="auto">
        <a:xfrm>
          <a:off x="1619250" y="91982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86" name="Text Box 383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87" name="Text Box 384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88" name="Text Box 385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89" name="Text Box 386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90" name="Text Box 387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91" name="Text Box 388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92" name="Text Box 389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93" name="Text Box 390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94" name="Text Box 391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95" name="Text Box 392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96" name="Text Box 393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97" name="Text Box 394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98" name="Text Box 395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299" name="Text Box 396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00" name="Text Box 397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01" name="Text Box 398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02" name="Text Box 399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03" name="Text Box 400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04" name="Text Box 401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05" name="Text Box 402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06" name="Text Box 403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07" name="Text Box 404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08" name="Text Box 405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09" name="Text Box 406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10" name="Text Box 407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11" name="Text Box 408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12" name="Text Box 409"/>
        <xdr:cNvSpPr txBox="1">
          <a:spLocks noChangeArrowheads="1"/>
        </xdr:cNvSpPr>
      </xdr:nvSpPr>
      <xdr:spPr bwMode="auto">
        <a:xfrm>
          <a:off x="8086725" y="91982925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313" name="Text Box 410"/>
        <xdr:cNvSpPr txBox="1">
          <a:spLocks noChangeArrowheads="1"/>
        </xdr:cNvSpPr>
      </xdr:nvSpPr>
      <xdr:spPr bwMode="auto">
        <a:xfrm>
          <a:off x="1619250" y="92163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314" name="Text Box 411"/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15" name="Text Box 412"/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16" name="Text Box 413"/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317" name="Text Box 414"/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18" name="Text Box 415"/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19" name="Text Box 416"/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320" name="Text Box 417"/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21" name="Text Box 418"/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22" name="Text Box 419"/>
        <xdr:cNvSpPr txBox="1">
          <a:spLocks noChangeArrowheads="1"/>
        </xdr:cNvSpPr>
      </xdr:nvSpPr>
      <xdr:spPr bwMode="auto">
        <a:xfrm>
          <a:off x="1619250" y="92316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23" name="Text Box 420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24" name="Text Box 421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25" name="Text Box 422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26" name="Text Box 423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27" name="Text Box 424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28" name="Text Box 425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29" name="Text Box 426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30" name="Text Box 427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31" name="Text Box 428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32" name="Text Box 429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33" name="Text Box 430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34" name="Text Box 431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35" name="Text Box 432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36" name="Text Box 433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37" name="Text Box 434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38" name="Text Box 435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39" name="Text Box 436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40" name="Text Box 437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41" name="Text Box 438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42" name="Text Box 439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43" name="Text Box 440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44" name="Text Box 441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45" name="Text Box 442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46" name="Text Box 443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47" name="Text Box 444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48" name="Text Box 445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95250</xdr:colOff>
      <xdr:row>104</xdr:row>
      <xdr:rowOff>19050</xdr:rowOff>
    </xdr:to>
    <xdr:sp macro="" textlink="">
      <xdr:nvSpPr>
        <xdr:cNvPr id="349" name="Text Box 446"/>
        <xdr:cNvSpPr txBox="1">
          <a:spLocks noChangeArrowheads="1"/>
        </xdr:cNvSpPr>
      </xdr:nvSpPr>
      <xdr:spPr bwMode="auto">
        <a:xfrm>
          <a:off x="8086725" y="9231630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350" name="Text Box 447"/>
        <xdr:cNvSpPr txBox="1">
          <a:spLocks noChangeArrowheads="1"/>
        </xdr:cNvSpPr>
      </xdr:nvSpPr>
      <xdr:spPr bwMode="auto">
        <a:xfrm>
          <a:off x="1619250" y="92497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51" name="Text Box 448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52" name="Text Box 449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353" name="Text Box 450"/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54" name="Text Box 451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55" name="Text Box 452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356" name="Text Box 453"/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57" name="Text Box 454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58" name="Text Box 455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359" name="Text Box 456"/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360" name="Text Box 457"/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61" name="Text Box 458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62" name="Text Box 459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363" name="Text Box 460"/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64" name="Text Box 461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65" name="Text Box 462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366" name="Text Box 463"/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67" name="Text Box 464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68" name="Text Box 465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369" name="Text Box 466"/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370" name="Text Box 467"/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71" name="Text Box 468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72" name="Text Box 469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373" name="Text Box 470"/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74" name="Text Box 471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75" name="Text Box 472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376" name="Text Box 473"/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77" name="Text Box 474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78" name="Text Box 475"/>
        <xdr:cNvSpPr txBox="1">
          <a:spLocks noChangeArrowheads="1"/>
        </xdr:cNvSpPr>
      </xdr:nvSpPr>
      <xdr:spPr bwMode="auto">
        <a:xfrm>
          <a:off x="1619250" y="92983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379" name="Text Box 476"/>
        <xdr:cNvSpPr txBox="1">
          <a:spLocks noChangeArrowheads="1"/>
        </xdr:cNvSpPr>
      </xdr:nvSpPr>
      <xdr:spPr bwMode="auto">
        <a:xfrm>
          <a:off x="1619250" y="93164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80" name="Text Box 477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81" name="Text Box 478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382" name="Text Box 479"/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83" name="Text Box 480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84" name="Text Box 481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385" name="Text Box 482"/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86" name="Text Box 483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87" name="Text Box 484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388" name="Text Box 485"/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389" name="Text Box 486"/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90" name="Text Box 487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91" name="Text Box 488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392" name="Text Box 489"/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93" name="Text Box 490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94" name="Text Box 491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395" name="Text Box 492"/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96" name="Text Box 493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397" name="Text Box 494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398" name="Text Box 495"/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399" name="Text Box 496"/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00" name="Text Box 497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01" name="Text Box 498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402" name="Text Box 499"/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03" name="Text Box 500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04" name="Text Box 501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405" name="Text Box 502"/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06" name="Text Box 503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07" name="Text Box 504"/>
        <xdr:cNvSpPr txBox="1">
          <a:spLocks noChangeArrowheads="1"/>
        </xdr:cNvSpPr>
      </xdr:nvSpPr>
      <xdr:spPr bwMode="auto">
        <a:xfrm>
          <a:off x="1619250" y="93316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28577</xdr:rowOff>
    </xdr:to>
    <xdr:sp macro="" textlink="">
      <xdr:nvSpPr>
        <xdr:cNvPr id="408" name="Text Box 505"/>
        <xdr:cNvSpPr txBox="1">
          <a:spLocks noChangeArrowheads="1"/>
        </xdr:cNvSpPr>
      </xdr:nvSpPr>
      <xdr:spPr bwMode="auto">
        <a:xfrm>
          <a:off x="1619250" y="93497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09" name="Text Box 506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10" name="Text Box 507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411" name="Text Box 508"/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12" name="Text Box 509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13" name="Text Box 510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414" name="Text Box 511"/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15" name="Text Box 512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16" name="Text Box 513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417" name="Text Box 514"/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418" name="Text Box 515"/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19" name="Text Box 516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20" name="Text Box 517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421" name="Text Box 518"/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22" name="Text Box 519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23" name="Text Box 520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424" name="Text Box 521"/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25" name="Text Box 522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26" name="Text Box 523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427" name="Text Box 524"/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428" name="Text Box 525"/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29" name="Text Box 526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30" name="Text Box 527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431" name="Text Box 528"/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32" name="Text Box 529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33" name="Text Box 530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434" name="Text Box 531"/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35" name="Text Box 532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36" name="Text Box 533"/>
        <xdr:cNvSpPr txBox="1">
          <a:spLocks noChangeArrowheads="1"/>
        </xdr:cNvSpPr>
      </xdr:nvSpPr>
      <xdr:spPr bwMode="auto">
        <a:xfrm>
          <a:off x="1619250" y="93649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437" name="Text Box 534"/>
        <xdr:cNvSpPr txBox="1">
          <a:spLocks noChangeArrowheads="1"/>
        </xdr:cNvSpPr>
      </xdr:nvSpPr>
      <xdr:spPr bwMode="auto">
        <a:xfrm>
          <a:off x="1619250" y="93830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38" name="Text Box 535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39" name="Text Box 536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40" name="Text Box 537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41" name="Text Box 538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42" name="Text Box 539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43" name="Text Box 540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44" name="Text Box 541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45" name="Text Box 542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46" name="Text Box 543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47" name="Text Box 544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48" name="Text Box 545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49" name="Text Box 546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50" name="Text Box 547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51" name="Text Box 548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52" name="Text Box 549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53" name="Text Box 550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54" name="Text Box 551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55" name="Text Box 552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56" name="Text Box 553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57" name="Text Box 554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58" name="Text Box 555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59" name="Text Box 556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60" name="Text Box 557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61" name="Text Box 558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62" name="Text Box 559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63" name="Text Box 560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64" name="Text Box 561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65" name="Text Box 562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66" name="Text Box 563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67" name="Text Box 564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68" name="Text Box 565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69" name="Text Box 566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70" name="Text Box 567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71" name="Text Box 568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72" name="Text Box 569"/>
        <xdr:cNvSpPr txBox="1">
          <a:spLocks noChangeArrowheads="1"/>
        </xdr:cNvSpPr>
      </xdr:nvSpPr>
      <xdr:spPr bwMode="auto">
        <a:xfrm>
          <a:off x="1619250" y="94316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73" name="Text Box 570"/>
        <xdr:cNvSpPr txBox="1">
          <a:spLocks noChangeArrowheads="1"/>
        </xdr:cNvSpPr>
      </xdr:nvSpPr>
      <xdr:spPr bwMode="auto">
        <a:xfrm>
          <a:off x="1619250" y="94497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74" name="Text Box 571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75" name="Text Box 572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76" name="Text Box 573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77" name="Text Box 574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78" name="Text Box 575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79" name="Text Box 576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80" name="Text Box 577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81" name="Text Box 578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82" name="Text Box 579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83" name="Text Box 580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84" name="Text Box 581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85" name="Text Box 582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86" name="Text Box 583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87" name="Text Box 584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88" name="Text Box 585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89" name="Text Box 586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90" name="Text Box 587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91" name="Text Box 588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92" name="Text Box 589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93" name="Text Box 590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94" name="Text Box 591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95" name="Text Box 592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96" name="Text Box 593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97" name="Text Box 594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498" name="Text Box 595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499" name="Text Box 596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500" name="Text Box 597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01" name="Text Box 598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02" name="Text Box 599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503" name="Text Box 600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04" name="Text Box 601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05" name="Text Box 602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506" name="Text Box 603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07" name="Text Box 604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08" name="Text Box 605"/>
        <xdr:cNvSpPr txBox="1">
          <a:spLocks noChangeArrowheads="1"/>
        </xdr:cNvSpPr>
      </xdr:nvSpPr>
      <xdr:spPr bwMode="auto">
        <a:xfrm>
          <a:off x="1619250" y="94649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509" name="Text Box 606"/>
        <xdr:cNvSpPr txBox="1">
          <a:spLocks noChangeArrowheads="1"/>
        </xdr:cNvSpPr>
      </xdr:nvSpPr>
      <xdr:spPr bwMode="auto">
        <a:xfrm>
          <a:off x="1619250" y="94830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10" name="Text Box 607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11" name="Text Box 608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12" name="Text Box 609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13" name="Text Box 610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14" name="Text Box 611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15" name="Text Box 612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16" name="Text Box 613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17" name="Text Box 614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18" name="Text Box 615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19" name="Text Box 616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20" name="Text Box 617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21" name="Text Box 618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22" name="Text Box 619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23" name="Text Box 620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24" name="Text Box 621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25" name="Text Box 622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26" name="Text Box 623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27" name="Text Box 624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28" name="Text Box 625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29" name="Text Box 626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30" name="Text Box 627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31" name="Text Box 628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32" name="Text Box 629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33" name="Text Box 630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34" name="Text Box 631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35" name="Text Box 632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36" name="Text Box 633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37" name="Text Box 634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38" name="Text Box 635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39" name="Text Box 636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40" name="Text Box 637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41" name="Text Box 638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42" name="Text Box 639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43" name="Text Box 640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44" name="Text Box 641"/>
        <xdr:cNvSpPr txBox="1">
          <a:spLocks noChangeArrowheads="1"/>
        </xdr:cNvSpPr>
      </xdr:nvSpPr>
      <xdr:spPr bwMode="auto">
        <a:xfrm>
          <a:off x="1619250" y="94983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28573</xdr:rowOff>
    </xdr:to>
    <xdr:sp macro="" textlink="">
      <xdr:nvSpPr>
        <xdr:cNvPr id="545" name="Text Box 642"/>
        <xdr:cNvSpPr txBox="1">
          <a:spLocks noChangeArrowheads="1"/>
        </xdr:cNvSpPr>
      </xdr:nvSpPr>
      <xdr:spPr bwMode="auto">
        <a:xfrm>
          <a:off x="1619250" y="95164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46" name="Text Box 643"/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47" name="Text Box 644"/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548" name="Text Box 645"/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49" name="Text Box 646"/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50" name="Text Box 647"/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551" name="Text Box 648"/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52" name="Text Box 649"/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53" name="Text Box 650"/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554" name="Text Box 651"/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555" name="Text Box 652"/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56" name="Text Box 653"/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57" name="Text Box 654"/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558" name="Text Box 655"/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59" name="Text Box 656"/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60" name="Text Box 657"/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561" name="Text Box 658"/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62" name="Text Box 659"/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63" name="Text Box 660"/>
        <xdr:cNvSpPr txBox="1">
          <a:spLocks noChangeArrowheads="1"/>
        </xdr:cNvSpPr>
      </xdr:nvSpPr>
      <xdr:spPr bwMode="auto">
        <a:xfrm>
          <a:off x="1619250" y="95650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564" name="Text Box 661"/>
        <xdr:cNvSpPr txBox="1">
          <a:spLocks noChangeArrowheads="1"/>
        </xdr:cNvSpPr>
      </xdr:nvSpPr>
      <xdr:spPr bwMode="auto">
        <a:xfrm>
          <a:off x="1619250" y="95831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65" name="Text Box 662"/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66" name="Text Box 663"/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567" name="Text Box 664"/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68" name="Text Box 665"/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69" name="Text Box 666"/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570" name="Text Box 667"/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71" name="Text Box 668"/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72" name="Text Box 669"/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573" name="Text Box 670"/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574" name="Text Box 671"/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75" name="Text Box 672"/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76" name="Text Box 673"/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577" name="Text Box 674"/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78" name="Text Box 675"/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79" name="Text Box 676"/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580" name="Text Box 677"/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81" name="Text Box 678"/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82" name="Text Box 679"/>
        <xdr:cNvSpPr txBox="1">
          <a:spLocks noChangeArrowheads="1"/>
        </xdr:cNvSpPr>
      </xdr:nvSpPr>
      <xdr:spPr bwMode="auto">
        <a:xfrm>
          <a:off x="1619250" y="95983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583" name="Text Box 680"/>
        <xdr:cNvSpPr txBox="1">
          <a:spLocks noChangeArrowheads="1"/>
        </xdr:cNvSpPr>
      </xdr:nvSpPr>
      <xdr:spPr bwMode="auto">
        <a:xfrm>
          <a:off x="1619250" y="96164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84" name="Text Box 681"/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85" name="Text Box 682"/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586" name="Text Box 683"/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87" name="Text Box 684"/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88" name="Text Box 685"/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589" name="Text Box 686"/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90" name="Text Box 687"/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91" name="Text Box 688"/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592" name="Text Box 689"/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593" name="Text Box 690"/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94" name="Text Box 691"/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95" name="Text Box 692"/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596" name="Text Box 693"/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97" name="Text Box 694"/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598" name="Text Box 695"/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599" name="Text Box 696"/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00" name="Text Box 697"/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01" name="Text Box 698"/>
        <xdr:cNvSpPr txBox="1">
          <a:spLocks noChangeArrowheads="1"/>
        </xdr:cNvSpPr>
      </xdr:nvSpPr>
      <xdr:spPr bwMode="auto">
        <a:xfrm>
          <a:off x="1619250" y="96316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02" name="Text Box 699"/>
        <xdr:cNvSpPr txBox="1">
          <a:spLocks noChangeArrowheads="1"/>
        </xdr:cNvSpPr>
      </xdr:nvSpPr>
      <xdr:spPr bwMode="auto">
        <a:xfrm>
          <a:off x="1619250" y="96497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603" name="Text Box 700"/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04" name="Text Box 701"/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05" name="Text Box 702"/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606" name="Text Box 703"/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07" name="Text Box 704"/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08" name="Text Box 705"/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609" name="Text Box 706"/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610" name="Text Box 707"/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11" name="Text Box 708"/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12" name="Text Box 709"/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613" name="Text Box 710"/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14" name="Text Box 711"/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15" name="Text Box 712"/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616" name="Text Box 713"/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17" name="Text Box 714"/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18" name="Text Box 715"/>
        <xdr:cNvSpPr txBox="1">
          <a:spLocks noChangeArrowheads="1"/>
        </xdr:cNvSpPr>
      </xdr:nvSpPr>
      <xdr:spPr bwMode="auto">
        <a:xfrm>
          <a:off x="1619250" y="96983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619" name="Text Box 716"/>
        <xdr:cNvSpPr txBox="1">
          <a:spLocks noChangeArrowheads="1"/>
        </xdr:cNvSpPr>
      </xdr:nvSpPr>
      <xdr:spPr bwMode="auto">
        <a:xfrm>
          <a:off x="1619250" y="97164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20" name="Text Box 717"/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21" name="Text Box 718"/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22" name="Text Box 719"/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23" name="Text Box 720"/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24" name="Text Box 721"/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25" name="Text Box 722"/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26" name="Text Box 723"/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27" name="Text Box 724"/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28" name="Text Box 725"/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29" name="Text Box 726"/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30" name="Text Box 727"/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31" name="Text Box 728"/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32" name="Text Box 729"/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33" name="Text Box 730"/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34" name="Text Box 731"/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35" name="Text Box 732"/>
        <xdr:cNvSpPr txBox="1">
          <a:spLocks noChangeArrowheads="1"/>
        </xdr:cNvSpPr>
      </xdr:nvSpPr>
      <xdr:spPr bwMode="auto">
        <a:xfrm>
          <a:off x="1619250" y="97316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36" name="Text Box 733"/>
        <xdr:cNvSpPr txBox="1">
          <a:spLocks noChangeArrowheads="1"/>
        </xdr:cNvSpPr>
      </xdr:nvSpPr>
      <xdr:spPr bwMode="auto">
        <a:xfrm>
          <a:off x="1619250" y="97497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37" name="Text Box 734"/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38" name="Text Box 735"/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39" name="Text Box 736"/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40" name="Text Box 737"/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41" name="Text Box 738"/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42" name="Text Box 739"/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43" name="Text Box 740"/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44" name="Text Box 741"/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45" name="Text Box 742"/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46" name="Text Box 743"/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47" name="Text Box 744"/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48" name="Text Box 745"/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49" name="Text Box 746"/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50" name="Text Box 747"/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51" name="Text Box 748"/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52" name="Text Box 749"/>
        <xdr:cNvSpPr txBox="1">
          <a:spLocks noChangeArrowheads="1"/>
        </xdr:cNvSpPr>
      </xdr:nvSpPr>
      <xdr:spPr bwMode="auto">
        <a:xfrm>
          <a:off x="1619250" y="97650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53" name="Text Box 750"/>
        <xdr:cNvSpPr txBox="1">
          <a:spLocks noChangeArrowheads="1"/>
        </xdr:cNvSpPr>
      </xdr:nvSpPr>
      <xdr:spPr bwMode="auto">
        <a:xfrm>
          <a:off x="1619250" y="97831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54" name="Text Box 751"/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55" name="Text Box 752"/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56" name="Text Box 753"/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57" name="Text Box 754"/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58" name="Text Box 755"/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59" name="Text Box 756"/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60" name="Text Box 757"/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61" name="Text Box 758"/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62" name="Text Box 759"/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63" name="Text Box 760"/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64" name="Text Box 761"/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65" name="Text Box 762"/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66" name="Text Box 763"/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67" name="Text Box 764"/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68" name="Text Box 765"/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69" name="Text Box 766"/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70" name="Text Box 767"/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71" name="Text Box 768"/>
        <xdr:cNvSpPr txBox="1">
          <a:spLocks noChangeArrowheads="1"/>
        </xdr:cNvSpPr>
      </xdr:nvSpPr>
      <xdr:spPr bwMode="auto">
        <a:xfrm>
          <a:off x="1619250" y="983170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672" name="Text Box 769"/>
        <xdr:cNvSpPr txBox="1">
          <a:spLocks noChangeArrowheads="1"/>
        </xdr:cNvSpPr>
      </xdr:nvSpPr>
      <xdr:spPr bwMode="auto">
        <a:xfrm>
          <a:off x="1619250" y="984980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73" name="Text Box 770"/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74" name="Text Box 771"/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75" name="Text Box 772"/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76" name="Text Box 773"/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77" name="Text Box 774"/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78" name="Text Box 775"/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79" name="Text Box 776"/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80" name="Text Box 777"/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81" name="Text Box 778"/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82" name="Text Box 779"/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83" name="Text Box 780"/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84" name="Text Box 781"/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85" name="Text Box 782"/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86" name="Text Box 783"/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87" name="Text Box 784"/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88" name="Text Box 785"/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89" name="Text Box 786"/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90" name="Text Box 787"/>
        <xdr:cNvSpPr txBox="1">
          <a:spLocks noChangeArrowheads="1"/>
        </xdr:cNvSpPr>
      </xdr:nvSpPr>
      <xdr:spPr bwMode="auto">
        <a:xfrm>
          <a:off x="1619250" y="986504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91" name="Text Box 788"/>
        <xdr:cNvSpPr txBox="1">
          <a:spLocks noChangeArrowheads="1"/>
        </xdr:cNvSpPr>
      </xdr:nvSpPr>
      <xdr:spPr bwMode="auto">
        <a:xfrm>
          <a:off x="1619250" y="988314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92" name="Text Box 789"/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93" name="Text Box 790"/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94" name="Text Box 791"/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95" name="Text Box 792"/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96" name="Text Box 793"/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697" name="Text Box 794"/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98" name="Text Box 795"/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699" name="Text Box 796"/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00" name="Text Box 797"/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01" name="Text Box 798"/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02" name="Text Box 799"/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03" name="Text Box 800"/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04" name="Text Box 801"/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05" name="Text Box 802"/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06" name="Text Box 803"/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07" name="Text Box 804"/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08" name="Text Box 805"/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09" name="Text Box 806"/>
        <xdr:cNvSpPr txBox="1">
          <a:spLocks noChangeArrowheads="1"/>
        </xdr:cNvSpPr>
      </xdr:nvSpPr>
      <xdr:spPr bwMode="auto">
        <a:xfrm>
          <a:off x="1619250" y="98983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10" name="Text Box 807"/>
        <xdr:cNvSpPr txBox="1">
          <a:spLocks noChangeArrowheads="1"/>
        </xdr:cNvSpPr>
      </xdr:nvSpPr>
      <xdr:spPr bwMode="auto">
        <a:xfrm>
          <a:off x="1619250" y="99164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11" name="Text Box 808"/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12" name="Text Box 809"/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713" name="Text Box 810"/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14" name="Text Box 811"/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15" name="Text Box 812"/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716" name="Text Box 813"/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17" name="Text Box 814"/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18" name="Text Box 815"/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719" name="Text Box 816"/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720" name="Text Box 817"/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21" name="Text Box 818"/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22" name="Text Box 819"/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723" name="Text Box 820"/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24" name="Text Box 821"/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25" name="Text Box 822"/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726" name="Text Box 823"/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27" name="Text Box 824"/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28" name="Text Box 825"/>
        <xdr:cNvSpPr txBox="1">
          <a:spLocks noChangeArrowheads="1"/>
        </xdr:cNvSpPr>
      </xdr:nvSpPr>
      <xdr:spPr bwMode="auto">
        <a:xfrm>
          <a:off x="1619250" y="996505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28574</xdr:rowOff>
    </xdr:to>
    <xdr:sp macro="" textlink="">
      <xdr:nvSpPr>
        <xdr:cNvPr id="729" name="Text Box 826"/>
        <xdr:cNvSpPr txBox="1">
          <a:spLocks noChangeArrowheads="1"/>
        </xdr:cNvSpPr>
      </xdr:nvSpPr>
      <xdr:spPr bwMode="auto">
        <a:xfrm>
          <a:off x="1619250" y="998315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30" name="Text Box 827"/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31" name="Text Box 828"/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32" name="Text Box 829"/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33" name="Text Box 830"/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34" name="Text Box 831"/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35" name="Text Box 832"/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36" name="Text Box 833"/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37" name="Text Box 834"/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38" name="Text Box 835"/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39" name="Text Box 836"/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40" name="Text Box 837"/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41" name="Text Box 838"/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42" name="Text Box 839"/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43" name="Text Box 840"/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44" name="Text Box 841"/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45" name="Text Box 842"/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46" name="Text Box 843"/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47" name="Text Box 844"/>
        <xdr:cNvSpPr txBox="1">
          <a:spLocks noChangeArrowheads="1"/>
        </xdr:cNvSpPr>
      </xdr:nvSpPr>
      <xdr:spPr bwMode="auto">
        <a:xfrm>
          <a:off x="1619250" y="9998392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28575</xdr:rowOff>
    </xdr:to>
    <xdr:sp macro="" textlink="">
      <xdr:nvSpPr>
        <xdr:cNvPr id="748" name="Text Box 845"/>
        <xdr:cNvSpPr txBox="1">
          <a:spLocks noChangeArrowheads="1"/>
        </xdr:cNvSpPr>
      </xdr:nvSpPr>
      <xdr:spPr bwMode="auto">
        <a:xfrm>
          <a:off x="1619250" y="100164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49" name="Text Box 846"/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50" name="Text Box 847"/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751" name="Text Box 848"/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52" name="Text Box 849"/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53" name="Text Box 850"/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754" name="Text Box 851"/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55" name="Text Box 852"/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56" name="Text Box 853"/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757" name="Text Box 854"/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758" name="Text Box 855"/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59" name="Text Box 856"/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60" name="Text Box 857"/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761" name="Text Box 858"/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62" name="Text Box 859"/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63" name="Text Box 860"/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764" name="Text Box 861"/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65" name="Text Box 862"/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66" name="Text Box 863"/>
        <xdr:cNvSpPr txBox="1">
          <a:spLocks noChangeArrowheads="1"/>
        </xdr:cNvSpPr>
      </xdr:nvSpPr>
      <xdr:spPr bwMode="auto">
        <a:xfrm>
          <a:off x="1619250" y="1003173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767" name="Text Box 864"/>
        <xdr:cNvSpPr txBox="1">
          <a:spLocks noChangeArrowheads="1"/>
        </xdr:cNvSpPr>
      </xdr:nvSpPr>
      <xdr:spPr bwMode="auto">
        <a:xfrm>
          <a:off x="1619250" y="1004982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68" name="Text Box 865"/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69" name="Text Box 866"/>
        <xdr:cNvSpPr txBox="1">
          <a:spLocks noChangeArrowheads="1"/>
        </xdr:cNvSpPr>
      </xdr:nvSpPr>
      <xdr:spPr bwMode="auto">
        <a:xfrm>
          <a:off x="1619250" y="909828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28576</xdr:rowOff>
    </xdr:to>
    <xdr:sp macro="" textlink="">
      <xdr:nvSpPr>
        <xdr:cNvPr id="770" name="Text Box 867"/>
        <xdr:cNvSpPr txBox="1">
          <a:spLocks noChangeArrowheads="1"/>
        </xdr:cNvSpPr>
      </xdr:nvSpPr>
      <xdr:spPr bwMode="auto">
        <a:xfrm>
          <a:off x="1619250" y="911637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71" name="Text Box 868"/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72" name="Text Box 869"/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104</xdr:row>
      <xdr:rowOff>0</xdr:rowOff>
    </xdr:from>
    <xdr:to>
      <xdr:col>1</xdr:col>
      <xdr:colOff>495300</xdr:colOff>
      <xdr:row>104</xdr:row>
      <xdr:rowOff>38100</xdr:rowOff>
    </xdr:to>
    <xdr:sp macro="" textlink="">
      <xdr:nvSpPr>
        <xdr:cNvPr id="773" name="Text Box 870"/>
        <xdr:cNvSpPr txBox="1">
          <a:spLocks noChangeArrowheads="1"/>
        </xdr:cNvSpPr>
      </xdr:nvSpPr>
      <xdr:spPr bwMode="auto">
        <a:xfrm>
          <a:off x="1619250" y="91316175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249011</xdr:colOff>
      <xdr:row>0</xdr:row>
      <xdr:rowOff>21771</xdr:rowOff>
    </xdr:from>
    <xdr:to>
      <xdr:col>9</xdr:col>
      <xdr:colOff>233761</xdr:colOff>
      <xdr:row>2</xdr:row>
      <xdr:rowOff>155121</xdr:rowOff>
    </xdr:to>
    <xdr:pic>
      <xdr:nvPicPr>
        <xdr:cNvPr id="774" name="Imagem 77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047" y="21771"/>
          <a:ext cx="2719786" cy="514350"/>
        </a:xfrm>
        <a:prstGeom prst="rect">
          <a:avLst/>
        </a:prstGeom>
      </xdr:spPr>
    </xdr:pic>
    <xdr:clientData/>
  </xdr:two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775" name="Text Box 10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776" name="Text Box 10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77" name="Text Box 10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78" name="Text Box 10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79" name="Text Box 10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80" name="Text Box 10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81" name="Text Box 10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82" name="Text Box 10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83" name="Text Box 10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84" name="Text Box 11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85" name="Text Box 11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86" name="Text Box 11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87" name="Text Box 11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88" name="Text Box 11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89" name="Text Box 11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90" name="Text Box 11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91" name="Text Box 11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92" name="Text Box 11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93" name="Text Box 11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94" name="Text Box 12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95" name="Text Box 12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96" name="Text Box 12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97" name="Text Box 12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98" name="Text Box 12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799" name="Text Box 12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00" name="Text Box 12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01" name="Text Box 12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02" name="Text Box 12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03" name="Text Box 12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162204"/>
    <xdr:sp macro="" textlink="">
      <xdr:nvSpPr>
        <xdr:cNvPr id="804" name="Text Box 130"/>
        <xdr:cNvSpPr txBox="1">
          <a:spLocks noChangeArrowheads="1"/>
        </xdr:cNvSpPr>
      </xdr:nvSpPr>
      <xdr:spPr bwMode="auto">
        <a:xfrm>
          <a:off x="1078006" y="19442206"/>
          <a:ext cx="0" cy="162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805" name="Text Box 131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06" name="Text Box 13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07" name="Text Box 13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808" name="Text Box 134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09" name="Text Box 13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10" name="Text Box 13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811" name="Text Box 137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12" name="Text Box 13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13" name="Text Box 13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814" name="Text Box 140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15" name="Text Box 14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16" name="Text Box 14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817" name="Text Box 143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18" name="Text Box 14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19" name="Text Box 14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820" name="Text Box 146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821" name="Text Box 147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22" name="Text Box 14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23" name="Text Box 14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824" name="Text Box 150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25" name="Text Box 15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26" name="Text Box 15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827" name="Text Box 153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28" name="Text Box 15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29" name="Text Box 15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830" name="Text Box 156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31" name="Text Box 15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32" name="Text Box 15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833" name="Text Box 159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34" name="Text Box 16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35" name="Text Box 16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836" name="Text Box 162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837" name="Text Box 163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38" name="Text Box 16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39" name="Text Box 16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840" name="Text Box 166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41" name="Text Box 16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42" name="Text Box 16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843" name="Text Box 169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44" name="Text Box 17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45" name="Text Box 17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846" name="Text Box 172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47" name="Text Box 17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48" name="Text Box 17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849" name="Text Box 175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50" name="Text Box 17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51" name="Text Box 17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852" name="Text Box 178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53" name="Text Box 17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54" name="Text Box 18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55" name="Text Box 18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56" name="Text Box 18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57" name="Text Box 18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58" name="Text Box 18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59" name="Text Box 18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60" name="Text Box 18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61" name="Text Box 18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62" name="Text Box 18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63" name="Text Box 18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64" name="Text Box 19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65" name="Text Box 19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66" name="Text Box 19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67" name="Text Box 19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68" name="Text Box 19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69" name="Text Box 19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70" name="Text Box 19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71" name="Text Box 19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72" name="Text Box 19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73" name="Text Box 19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74" name="Text Box 20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75" name="Text Box 20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76" name="Text Box 20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77" name="Text Box 20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78" name="Text Box 20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79" name="Text Box 20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80" name="Text Box 20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881" name="Text Box 20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882" name="Text Box 208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883" name="Text Box 209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84" name="Text Box 21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85" name="Text Box 21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886" name="Text Box 212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87" name="Text Box 21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88" name="Text Box 21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889" name="Text Box 215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90" name="Text Box 21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91" name="Text Box 21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892" name="Text Box 218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93" name="Text Box 21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94" name="Text Box 22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895" name="Text Box 221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96" name="Text Box 22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97" name="Text Box 22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898" name="Text Box 224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899" name="Text Box 22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00" name="Text Box 22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901" name="Text Box 227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902" name="Text Box 228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03" name="Text Box 22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04" name="Text Box 23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905" name="Text Box 231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06" name="Text Box 23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07" name="Text Box 23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908" name="Text Box 234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09" name="Text Box 23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10" name="Text Box 23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911" name="Text Box 237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912" name="Text Box 238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13" name="Text Box 23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14" name="Text Box 24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915" name="Text Box 241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16" name="Text Box 24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17" name="Text Box 24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918" name="Text Box 244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19" name="Text Box 24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20" name="Text Box 24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921" name="Text Box 247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922" name="Text Box 248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23" name="Text Box 24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24" name="Text Box 25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925" name="Text Box 251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26" name="Text Box 25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27" name="Text Box 25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928" name="Text Box 254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29" name="Text Box 25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30" name="Text Box 25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931" name="Text Box 257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32" name="Text Box 258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33" name="Text Box 25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34" name="Text Box 26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35" name="Text Box 261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36" name="Text Box 26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37" name="Text Box 26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38" name="Text Box 264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39" name="Text Box 26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40" name="Text Box 26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41" name="Text Box 267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942" name="Text Box 268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43" name="Text Box 26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44" name="Text Box 27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945" name="Text Box 271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46" name="Text Box 27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47" name="Text Box 27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948" name="Text Box 274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49" name="Text Box 27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50" name="Text Box 27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951" name="Text Box 277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52" name="Text Box 278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53" name="Text Box 27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54" name="Text Box 28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55" name="Text Box 281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56" name="Text Box 28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57" name="Text Box 28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58" name="Text Box 284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59" name="Text Box 28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60" name="Text Box 28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61" name="Text Box 287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62" name="Text Box 28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63" name="Text Box 28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64" name="Text Box 290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65" name="Text Box 29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66" name="Text Box 29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67" name="Text Box 293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68" name="Text Box 29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69" name="Text Box 29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70" name="Text Box 296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71" name="Text Box 297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72" name="Text Box 29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73" name="Text Box 29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74" name="Text Box 300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75" name="Text Box 30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76" name="Text Box 30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77" name="Text Box 303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78" name="Text Box 30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79" name="Text Box 30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980" name="Text Box 306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81" name="Text Box 30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982" name="Text Box 30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83" name="Text Box 30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84" name="Text Box 31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85" name="Text Box 31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86" name="Text Box 31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87" name="Text Box 31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88" name="Text Box 31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89" name="Text Box 31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90" name="Text Box 31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91" name="Text Box 31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92" name="Text Box 31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93" name="Text Box 31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94" name="Text Box 32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95" name="Text Box 32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96" name="Text Box 32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97" name="Text Box 32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98" name="Text Box 32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999" name="Text Box 32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00" name="Text Box 32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01" name="Text Box 32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02" name="Text Box 32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03" name="Text Box 32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04" name="Text Box 33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05" name="Text Box 33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06" name="Text Box 33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07" name="Text Box 33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08" name="Text Box 33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09" name="Text Box 33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010" name="Text Box 336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011" name="Text Box 337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12" name="Text Box 33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13" name="Text Box 33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014" name="Text Box 340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15" name="Text Box 34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16" name="Text Box 34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017" name="Text Box 343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18" name="Text Box 34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19" name="Text Box 34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20" name="Text Box 34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21" name="Text Box 34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22" name="Text Box 34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23" name="Text Box 34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24" name="Text Box 35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25" name="Text Box 35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26" name="Text Box 35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27" name="Text Box 35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28" name="Text Box 35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29" name="Text Box 35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30" name="Text Box 35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31" name="Text Box 35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32" name="Text Box 35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33" name="Text Box 35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34" name="Text Box 36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35" name="Text Box 36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36" name="Text Box 36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37" name="Text Box 36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38" name="Text Box 36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39" name="Text Box 36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40" name="Text Box 36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41" name="Text Box 36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42" name="Text Box 36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43" name="Text Box 36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44" name="Text Box 37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45" name="Text Box 37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46" name="Text Box 37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047" name="Text Box 373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048" name="Text Box 374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49" name="Text Box 37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50" name="Text Box 37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051" name="Text Box 377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52" name="Text Box 37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53" name="Text Box 37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054" name="Text Box 380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55" name="Text Box 38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56" name="Text Box 38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57" name="Text Box 38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58" name="Text Box 38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59" name="Text Box 38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60" name="Text Box 38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61" name="Text Box 38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62" name="Text Box 38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63" name="Text Box 38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64" name="Text Box 39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65" name="Text Box 39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66" name="Text Box 39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67" name="Text Box 39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68" name="Text Box 39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69" name="Text Box 39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70" name="Text Box 39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71" name="Text Box 39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72" name="Text Box 39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73" name="Text Box 39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74" name="Text Box 40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75" name="Text Box 40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76" name="Text Box 40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77" name="Text Box 40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78" name="Text Box 40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79" name="Text Box 40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80" name="Text Box 40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81" name="Text Box 40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82" name="Text Box 40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83" name="Text Box 40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084" name="Text Box 410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085" name="Text Box 411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86" name="Text Box 41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87" name="Text Box 41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088" name="Text Box 414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89" name="Text Box 41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90" name="Text Box 41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091" name="Text Box 417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92" name="Text Box 41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093" name="Text Box 41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94" name="Text Box 42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95" name="Text Box 42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96" name="Text Box 42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97" name="Text Box 42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98" name="Text Box 42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099" name="Text Box 42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00" name="Text Box 42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01" name="Text Box 42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02" name="Text Box 42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03" name="Text Box 42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04" name="Text Box 43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05" name="Text Box 43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06" name="Text Box 43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07" name="Text Box 43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08" name="Text Box 43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09" name="Text Box 43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10" name="Text Box 43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11" name="Text Box 437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12" name="Text Box 438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13" name="Text Box 439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14" name="Text Box 440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15" name="Text Box 441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16" name="Text Box 442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17" name="Text Box 443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18" name="Text Box 444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19" name="Text Box 445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95250" cy="19050"/>
    <xdr:sp macro="" textlink="">
      <xdr:nvSpPr>
        <xdr:cNvPr id="1120" name="Text Box 446"/>
        <xdr:cNvSpPr txBox="1">
          <a:spLocks noChangeArrowheads="1"/>
        </xdr:cNvSpPr>
      </xdr:nvSpPr>
      <xdr:spPr bwMode="auto">
        <a:xfrm>
          <a:off x="6633882" y="19442206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121" name="Text Box 447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22" name="Text Box 44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23" name="Text Box 44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24" name="Text Box 450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25" name="Text Box 45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26" name="Text Box 45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27" name="Text Box 453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28" name="Text Box 45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29" name="Text Box 45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30" name="Text Box 456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31" name="Text Box 457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32" name="Text Box 45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33" name="Text Box 45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34" name="Text Box 460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35" name="Text Box 46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36" name="Text Box 46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37" name="Text Box 463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38" name="Text Box 46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39" name="Text Box 46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40" name="Text Box 466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41" name="Text Box 467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42" name="Text Box 46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43" name="Text Box 46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44" name="Text Box 470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45" name="Text Box 47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46" name="Text Box 47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47" name="Text Box 473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48" name="Text Box 47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49" name="Text Box 47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50" name="Text Box 476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51" name="Text Box 47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52" name="Text Box 47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153" name="Text Box 479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54" name="Text Box 48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55" name="Text Box 48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156" name="Text Box 482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57" name="Text Box 48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58" name="Text Box 48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159" name="Text Box 485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160" name="Text Box 486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61" name="Text Box 48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62" name="Text Box 48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163" name="Text Box 489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64" name="Text Box 49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65" name="Text Box 49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166" name="Text Box 492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67" name="Text Box 49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68" name="Text Box 49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169" name="Text Box 495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170" name="Text Box 496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71" name="Text Box 49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72" name="Text Box 49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173" name="Text Box 499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74" name="Text Box 50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75" name="Text Box 50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176" name="Text Box 502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77" name="Text Box 50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78" name="Text Box 50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7"/>
    <xdr:sp macro="" textlink="">
      <xdr:nvSpPr>
        <xdr:cNvPr id="1179" name="Text Box 505"/>
        <xdr:cNvSpPr txBox="1">
          <a:spLocks noChangeArrowheads="1"/>
        </xdr:cNvSpPr>
      </xdr:nvSpPr>
      <xdr:spPr bwMode="auto">
        <a:xfrm>
          <a:off x="1078006" y="19442206"/>
          <a:ext cx="0" cy="28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80" name="Text Box 50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81" name="Text Box 50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82" name="Text Box 508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83" name="Text Box 50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84" name="Text Box 51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85" name="Text Box 511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86" name="Text Box 51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87" name="Text Box 51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88" name="Text Box 514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89" name="Text Box 515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90" name="Text Box 51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91" name="Text Box 51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92" name="Text Box 518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93" name="Text Box 51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94" name="Text Box 52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95" name="Text Box 521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96" name="Text Box 52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197" name="Text Box 52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98" name="Text Box 524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199" name="Text Box 525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00" name="Text Box 52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01" name="Text Box 52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202" name="Text Box 528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03" name="Text Box 52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04" name="Text Box 53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205" name="Text Box 531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06" name="Text Box 53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07" name="Text Box 53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208" name="Text Box 534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09" name="Text Box 535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10" name="Text Box 53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11" name="Text Box 53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12" name="Text Box 538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13" name="Text Box 53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14" name="Text Box 54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15" name="Text Box 541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16" name="Text Box 54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17" name="Text Box 54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18" name="Text Box 544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19" name="Text Box 54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20" name="Text Box 54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21" name="Text Box 547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22" name="Text Box 54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23" name="Text Box 54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24" name="Text Box 550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25" name="Text Box 551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26" name="Text Box 55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27" name="Text Box 55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28" name="Text Box 554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29" name="Text Box 55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30" name="Text Box 55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31" name="Text Box 557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32" name="Text Box 55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33" name="Text Box 55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34" name="Text Box 560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35" name="Text Box 561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36" name="Text Box 56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37" name="Text Box 56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38" name="Text Box 564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39" name="Text Box 56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40" name="Text Box 56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41" name="Text Box 567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42" name="Text Box 56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43" name="Text Box 56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44" name="Text Box 570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45" name="Text Box 571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46" name="Text Box 57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47" name="Text Box 57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48" name="Text Box 574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49" name="Text Box 57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50" name="Text Box 57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51" name="Text Box 577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52" name="Text Box 57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53" name="Text Box 57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54" name="Text Box 580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55" name="Text Box 58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56" name="Text Box 58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57" name="Text Box 583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58" name="Text Box 58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59" name="Text Box 58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60" name="Text Box 586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61" name="Text Box 587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62" name="Text Box 58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63" name="Text Box 58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64" name="Text Box 590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65" name="Text Box 59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66" name="Text Box 59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67" name="Text Box 593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68" name="Text Box 59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69" name="Text Box 59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70" name="Text Box 596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71" name="Text Box 597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72" name="Text Box 59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73" name="Text Box 59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74" name="Text Box 600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75" name="Text Box 60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76" name="Text Box 60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77" name="Text Box 603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78" name="Text Box 60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79" name="Text Box 60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280" name="Text Box 606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281" name="Text Box 607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82" name="Text Box 60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83" name="Text Box 60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284" name="Text Box 610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85" name="Text Box 61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86" name="Text Box 61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287" name="Text Box 613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88" name="Text Box 61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89" name="Text Box 61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290" name="Text Box 616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91" name="Text Box 61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92" name="Text Box 61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293" name="Text Box 619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94" name="Text Box 62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95" name="Text Box 62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296" name="Text Box 622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297" name="Text Box 623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98" name="Text Box 62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299" name="Text Box 62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300" name="Text Box 626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01" name="Text Box 62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02" name="Text Box 62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303" name="Text Box 629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04" name="Text Box 63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05" name="Text Box 63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306" name="Text Box 632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307" name="Text Box 633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08" name="Text Box 63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09" name="Text Box 63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310" name="Text Box 636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11" name="Text Box 63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12" name="Text Box 63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313" name="Text Box 639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14" name="Text Box 64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15" name="Text Box 64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3"/>
    <xdr:sp macro="" textlink="">
      <xdr:nvSpPr>
        <xdr:cNvPr id="1316" name="Text Box 642"/>
        <xdr:cNvSpPr txBox="1">
          <a:spLocks noChangeArrowheads="1"/>
        </xdr:cNvSpPr>
      </xdr:nvSpPr>
      <xdr:spPr bwMode="auto">
        <a:xfrm>
          <a:off x="1078006" y="19442206"/>
          <a:ext cx="0" cy="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17" name="Text Box 64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18" name="Text Box 64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19" name="Text Box 645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20" name="Text Box 64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21" name="Text Box 64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22" name="Text Box 648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23" name="Text Box 64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24" name="Text Box 65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25" name="Text Box 651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26" name="Text Box 652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27" name="Text Box 65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28" name="Text Box 65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29" name="Text Box 655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30" name="Text Box 65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31" name="Text Box 65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32" name="Text Box 658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33" name="Text Box 65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34" name="Text Box 66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35" name="Text Box 661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36" name="Text Box 66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37" name="Text Box 66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338" name="Text Box 664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39" name="Text Box 66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40" name="Text Box 66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341" name="Text Box 667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42" name="Text Box 66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43" name="Text Box 66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344" name="Text Box 670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345" name="Text Box 671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46" name="Text Box 67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47" name="Text Box 67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348" name="Text Box 674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49" name="Text Box 67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50" name="Text Box 67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351" name="Text Box 677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52" name="Text Box 67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53" name="Text Box 67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354" name="Text Box 680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55" name="Text Box 68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56" name="Text Box 68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357" name="Text Box 683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58" name="Text Box 68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59" name="Text Box 68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360" name="Text Box 686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61" name="Text Box 68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62" name="Text Box 68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363" name="Text Box 689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364" name="Text Box 690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65" name="Text Box 69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66" name="Text Box 69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367" name="Text Box 693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68" name="Text Box 69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69" name="Text Box 69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370" name="Text Box 696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71" name="Text Box 69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72" name="Text Box 69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373" name="Text Box 699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74" name="Text Box 700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75" name="Text Box 70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76" name="Text Box 70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77" name="Text Box 703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78" name="Text Box 70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79" name="Text Box 70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80" name="Text Box 706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81" name="Text Box 707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82" name="Text Box 70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83" name="Text Box 70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84" name="Text Box 710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85" name="Text Box 71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86" name="Text Box 71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87" name="Text Box 713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88" name="Text Box 71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89" name="Text Box 71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390" name="Text Box 716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391" name="Text Box 717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92" name="Text Box 71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93" name="Text Box 71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394" name="Text Box 720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95" name="Text Box 72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96" name="Text Box 72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397" name="Text Box 723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398" name="Text Box 724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399" name="Text Box 72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00" name="Text Box 72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01" name="Text Box 727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02" name="Text Box 72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03" name="Text Box 72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04" name="Text Box 730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05" name="Text Box 73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06" name="Text Box 73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07" name="Text Box 733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08" name="Text Box 734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09" name="Text Box 73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10" name="Text Box 73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11" name="Text Box 737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12" name="Text Box 73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13" name="Text Box 73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14" name="Text Box 740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15" name="Text Box 741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16" name="Text Box 74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17" name="Text Box 74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18" name="Text Box 744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19" name="Text Box 74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20" name="Text Box 74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21" name="Text Box 747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22" name="Text Box 74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23" name="Text Box 74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24" name="Text Box 750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25" name="Text Box 75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26" name="Text Box 75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27" name="Text Box 753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28" name="Text Box 75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29" name="Text Box 75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30" name="Text Box 756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31" name="Text Box 75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32" name="Text Box 75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33" name="Text Box 759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34" name="Text Box 760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35" name="Text Box 76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36" name="Text Box 76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37" name="Text Box 763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38" name="Text Box 76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39" name="Text Box 76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40" name="Text Box 766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41" name="Text Box 76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42" name="Text Box 76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43" name="Text Box 769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44" name="Text Box 77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45" name="Text Box 77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46" name="Text Box 772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47" name="Text Box 77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48" name="Text Box 77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49" name="Text Box 775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50" name="Text Box 77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51" name="Text Box 77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52" name="Text Box 778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53" name="Text Box 779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54" name="Text Box 78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55" name="Text Box 78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56" name="Text Box 782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57" name="Text Box 78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58" name="Text Box 78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59" name="Text Box 785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60" name="Text Box 78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61" name="Text Box 78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62" name="Text Box 788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63" name="Text Box 78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64" name="Text Box 79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65" name="Text Box 791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66" name="Text Box 79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67" name="Text Box 79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68" name="Text Box 794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69" name="Text Box 79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70" name="Text Box 79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71" name="Text Box 797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72" name="Text Box 798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73" name="Text Box 79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74" name="Text Box 80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75" name="Text Box 801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76" name="Text Box 80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77" name="Text Box 80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78" name="Text Box 804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79" name="Text Box 80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80" name="Text Box 80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481" name="Text Box 807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82" name="Text Box 80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83" name="Text Box 80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84" name="Text Box 810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85" name="Text Box 81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86" name="Text Box 81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87" name="Text Box 813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88" name="Text Box 81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89" name="Text Box 81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90" name="Text Box 816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91" name="Text Box 817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92" name="Text Box 81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93" name="Text Box 81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94" name="Text Box 820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95" name="Text Box 82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96" name="Text Box 82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497" name="Text Box 823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98" name="Text Box 82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499" name="Text Box 82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4"/>
    <xdr:sp macro="" textlink="">
      <xdr:nvSpPr>
        <xdr:cNvPr id="1500" name="Text Box 826"/>
        <xdr:cNvSpPr txBox="1">
          <a:spLocks noChangeArrowheads="1"/>
        </xdr:cNvSpPr>
      </xdr:nvSpPr>
      <xdr:spPr bwMode="auto">
        <a:xfrm>
          <a:off x="1078006" y="19442206"/>
          <a:ext cx="0" cy="28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01" name="Text Box 82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02" name="Text Box 82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503" name="Text Box 829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04" name="Text Box 83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05" name="Text Box 83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506" name="Text Box 832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07" name="Text Box 83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08" name="Text Box 83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509" name="Text Box 835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510" name="Text Box 836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11" name="Text Box 83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12" name="Text Box 83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513" name="Text Box 839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14" name="Text Box 84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15" name="Text Box 841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516" name="Text Box 842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17" name="Text Box 84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18" name="Text Box 844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5"/>
    <xdr:sp macro="" textlink="">
      <xdr:nvSpPr>
        <xdr:cNvPr id="1519" name="Text Box 845"/>
        <xdr:cNvSpPr txBox="1">
          <a:spLocks noChangeArrowheads="1"/>
        </xdr:cNvSpPr>
      </xdr:nvSpPr>
      <xdr:spPr bwMode="auto">
        <a:xfrm>
          <a:off x="1078006" y="19442206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20" name="Text Box 84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21" name="Text Box 84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522" name="Text Box 848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23" name="Text Box 84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24" name="Text Box 85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525" name="Text Box 851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26" name="Text Box 85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27" name="Text Box 85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528" name="Text Box 854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529" name="Text Box 855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30" name="Text Box 85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31" name="Text Box 857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532" name="Text Box 858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33" name="Text Box 85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34" name="Text Box 86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535" name="Text Box 861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36" name="Text Box 862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37" name="Text Box 863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538" name="Text Box 864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39" name="Text Box 865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40" name="Text Box 866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28576"/>
    <xdr:sp macro="" textlink="">
      <xdr:nvSpPr>
        <xdr:cNvPr id="1541" name="Text Box 867"/>
        <xdr:cNvSpPr txBox="1">
          <a:spLocks noChangeArrowheads="1"/>
        </xdr:cNvSpPr>
      </xdr:nvSpPr>
      <xdr:spPr bwMode="auto">
        <a:xfrm>
          <a:off x="1078006" y="19442206"/>
          <a:ext cx="0" cy="28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42" name="Text Box 868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43" name="Text Box 869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495300</xdr:colOff>
      <xdr:row>110</xdr:row>
      <xdr:rowOff>0</xdr:rowOff>
    </xdr:from>
    <xdr:ext cx="0" cy="38100"/>
    <xdr:sp macro="" textlink="">
      <xdr:nvSpPr>
        <xdr:cNvPr id="1544" name="Text Box 870"/>
        <xdr:cNvSpPr txBox="1">
          <a:spLocks noChangeArrowheads="1"/>
        </xdr:cNvSpPr>
      </xdr:nvSpPr>
      <xdr:spPr bwMode="auto">
        <a:xfrm>
          <a:off x="1078006" y="19442206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24812</xdr:rowOff>
    </xdr:from>
    <xdr:to>
      <xdr:col>5</xdr:col>
      <xdr:colOff>814215</xdr:colOff>
      <xdr:row>1</xdr:row>
      <xdr:rowOff>161271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1904" y="24812"/>
          <a:ext cx="1671963" cy="326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view="pageBreakPreview" zoomScale="80" zoomScaleNormal="100" zoomScaleSheetLayoutView="80" zoomScalePageLayoutView="70" workbookViewId="0">
      <selection activeCell="B28" sqref="B28"/>
    </sheetView>
  </sheetViews>
  <sheetFormatPr defaultColWidth="10.7109375" defaultRowHeight="15" customHeight="1" x14ac:dyDescent="0.2"/>
  <cols>
    <col min="1" max="1" width="20.7109375" style="1" customWidth="1"/>
    <col min="2" max="2" width="82.140625" style="1" customWidth="1"/>
    <col min="3" max="3" width="10.7109375" style="1" customWidth="1"/>
    <col min="4" max="4" width="40.7109375" style="1" customWidth="1"/>
    <col min="5" max="16384" width="10.7109375" style="1"/>
  </cols>
  <sheetData>
    <row r="1" spans="1:4" ht="15" customHeight="1" x14ac:dyDescent="0.2">
      <c r="A1" s="195" t="s">
        <v>77</v>
      </c>
      <c r="B1" s="196"/>
      <c r="C1" s="52"/>
      <c r="D1" s="3"/>
    </row>
    <row r="2" spans="1:4" ht="15" customHeight="1" x14ac:dyDescent="0.2">
      <c r="A2" s="199" t="s">
        <v>68</v>
      </c>
      <c r="B2" s="200"/>
      <c r="C2" s="54"/>
      <c r="D2" s="4"/>
    </row>
    <row r="3" spans="1:4" ht="15" customHeight="1" x14ac:dyDescent="0.2">
      <c r="A3" s="197" t="s">
        <v>107</v>
      </c>
      <c r="B3" s="198"/>
      <c r="C3" s="53"/>
      <c r="D3" s="5"/>
    </row>
    <row r="4" spans="1:4" ht="15" customHeight="1" x14ac:dyDescent="0.2">
      <c r="A4" s="197" t="s">
        <v>100</v>
      </c>
      <c r="B4" s="198"/>
      <c r="C4" s="53" t="s">
        <v>197</v>
      </c>
      <c r="D4" s="5"/>
    </row>
    <row r="5" spans="1:4" s="2" customFormat="1" ht="15" customHeight="1" x14ac:dyDescent="0.2">
      <c r="A5" s="203" t="s">
        <v>182</v>
      </c>
      <c r="B5" s="204"/>
      <c r="C5" s="51"/>
      <c r="D5" s="6"/>
    </row>
    <row r="6" spans="1:4" ht="15" customHeight="1" x14ac:dyDescent="0.2">
      <c r="A6" s="209" t="s">
        <v>2</v>
      </c>
      <c r="B6" s="209" t="s">
        <v>47</v>
      </c>
      <c r="C6" s="211" t="s">
        <v>99</v>
      </c>
      <c r="D6" s="210" t="s">
        <v>78</v>
      </c>
    </row>
    <row r="7" spans="1:4" ht="15" customHeight="1" x14ac:dyDescent="0.2">
      <c r="A7" s="209"/>
      <c r="B7" s="209"/>
      <c r="C7" s="212"/>
      <c r="D7" s="210"/>
    </row>
    <row r="8" spans="1:4" ht="15" customHeight="1" x14ac:dyDescent="0.2">
      <c r="A8" s="202" t="s">
        <v>75</v>
      </c>
      <c r="B8" s="201" t="str">
        <f>'Planilha Orçamentária'!D8</f>
        <v>CANTEIRO DE OBRAS</v>
      </c>
      <c r="C8" s="206">
        <f>D8/$C$22</f>
        <v>8.0236272783397788E-2</v>
      </c>
      <c r="D8" s="205">
        <f>Cronograma!D8</f>
        <v>49535.56</v>
      </c>
    </row>
    <row r="9" spans="1:4" ht="15" customHeight="1" x14ac:dyDescent="0.2">
      <c r="A9" s="202"/>
      <c r="B9" s="201"/>
      <c r="C9" s="207"/>
      <c r="D9" s="205"/>
    </row>
    <row r="10" spans="1:4" ht="15" customHeight="1" x14ac:dyDescent="0.2">
      <c r="A10" s="202" t="s">
        <v>74</v>
      </c>
      <c r="B10" s="201" t="str">
        <f>'Planilha Orçamentária'!D18</f>
        <v>SERVIÇOS PRELIMINARES</v>
      </c>
      <c r="C10" s="206">
        <f t="shared" ref="C10" si="0">D10/$C$22</f>
        <v>2.3892272905852497E-3</v>
      </c>
      <c r="D10" s="205">
        <f>Cronograma!D10</f>
        <v>1475.04</v>
      </c>
    </row>
    <row r="11" spans="1:4" ht="15" customHeight="1" x14ac:dyDescent="0.2">
      <c r="A11" s="202"/>
      <c r="B11" s="201"/>
      <c r="C11" s="207"/>
      <c r="D11" s="205"/>
    </row>
    <row r="12" spans="1:4" ht="15" customHeight="1" x14ac:dyDescent="0.2">
      <c r="A12" s="202" t="s">
        <v>73</v>
      </c>
      <c r="B12" s="201" t="str">
        <f>'Planilha Orçamentária'!D22</f>
        <v>TERRAPLENAGEM</v>
      </c>
      <c r="C12" s="206">
        <f t="shared" ref="C12" si="1">D12/$C$22</f>
        <v>1.4837266043286928E-2</v>
      </c>
      <c r="D12" s="205">
        <f>Cronograma!D12</f>
        <v>9160.1</v>
      </c>
    </row>
    <row r="13" spans="1:4" ht="15" customHeight="1" x14ac:dyDescent="0.2">
      <c r="A13" s="202"/>
      <c r="B13" s="201"/>
      <c r="C13" s="207"/>
      <c r="D13" s="205"/>
    </row>
    <row r="14" spans="1:4" ht="15" customHeight="1" x14ac:dyDescent="0.2">
      <c r="A14" s="202" t="s">
        <v>72</v>
      </c>
      <c r="B14" s="201" t="str">
        <f>'Planilha Orçamentária'!D28</f>
        <v>DRENAGEM</v>
      </c>
      <c r="C14" s="206">
        <f t="shared" ref="C14" si="2">D14/$C$22</f>
        <v>0.1805731123004371</v>
      </c>
      <c r="D14" s="205">
        <f>Cronograma!D14</f>
        <v>111480.63</v>
      </c>
    </row>
    <row r="15" spans="1:4" ht="15" customHeight="1" x14ac:dyDescent="0.2">
      <c r="A15" s="202"/>
      <c r="B15" s="201"/>
      <c r="C15" s="207"/>
      <c r="D15" s="205"/>
    </row>
    <row r="16" spans="1:4" ht="15" customHeight="1" x14ac:dyDescent="0.2">
      <c r="A16" s="202" t="s">
        <v>71</v>
      </c>
      <c r="B16" s="201" t="str">
        <f>'Planilha Orçamentária'!D41</f>
        <v>PAVIMENTAÇÃO</v>
      </c>
      <c r="C16" s="206">
        <f t="shared" ref="C16" si="3">D16/$C$22</f>
        <v>0.41170524408210524</v>
      </c>
      <c r="D16" s="205">
        <f>Cronograma!D16</f>
        <v>254174.94</v>
      </c>
    </row>
    <row r="17" spans="1:4" ht="15" customHeight="1" x14ac:dyDescent="0.2">
      <c r="A17" s="202"/>
      <c r="B17" s="201"/>
      <c r="C17" s="207"/>
      <c r="D17" s="205"/>
    </row>
    <row r="18" spans="1:4" ht="15" customHeight="1" x14ac:dyDescent="0.2">
      <c r="A18" s="202" t="s">
        <v>29</v>
      </c>
      <c r="B18" s="201" t="str">
        <f>'Planilha Orçamentária'!D49</f>
        <v>SERVIÇOS COMPLEMENTARES</v>
      </c>
      <c r="C18" s="206">
        <f t="shared" ref="C18" si="4">D18/$C$22</f>
        <v>0.30338013041263751</v>
      </c>
      <c r="D18" s="205">
        <f>Cronograma!D18</f>
        <v>187298.14</v>
      </c>
    </row>
    <row r="19" spans="1:4" ht="15" customHeight="1" x14ac:dyDescent="0.2">
      <c r="A19" s="202"/>
      <c r="B19" s="201"/>
      <c r="C19" s="207"/>
      <c r="D19" s="205"/>
    </row>
    <row r="20" spans="1:4" ht="15" customHeight="1" x14ac:dyDescent="0.2">
      <c r="A20" s="202" t="s">
        <v>61</v>
      </c>
      <c r="B20" s="201" t="str">
        <f>'Planilha Orçamentária'!D59</f>
        <v>SINALIZAÇÃO</v>
      </c>
      <c r="C20" s="206">
        <f t="shared" ref="C20" si="5">D20/$C$22</f>
        <v>6.8787470875501704E-3</v>
      </c>
      <c r="D20" s="205">
        <f>Cronograma!D20</f>
        <v>4246.74</v>
      </c>
    </row>
    <row r="21" spans="1:4" ht="15" customHeight="1" x14ac:dyDescent="0.2">
      <c r="A21" s="202"/>
      <c r="B21" s="201"/>
      <c r="C21" s="207"/>
      <c r="D21" s="205"/>
    </row>
    <row r="22" spans="1:4" ht="20.100000000000001" customHeight="1" x14ac:dyDescent="0.2">
      <c r="A22" s="208" t="s">
        <v>60</v>
      </c>
      <c r="B22" s="192" t="s">
        <v>76</v>
      </c>
      <c r="C22" s="213">
        <f>SUM(D8:D21)</f>
        <v>617371.15</v>
      </c>
      <c r="D22" s="213"/>
    </row>
    <row r="23" spans="1:4" ht="20.100000000000001" customHeight="1" x14ac:dyDescent="0.2">
      <c r="A23" s="208"/>
      <c r="B23" s="192" t="s">
        <v>189</v>
      </c>
      <c r="C23" s="214">
        <f>'Memorial de Cálculo'!J242</f>
        <v>353</v>
      </c>
      <c r="D23" s="214"/>
    </row>
    <row r="24" spans="1:4" ht="20.100000000000001" customHeight="1" x14ac:dyDescent="0.2">
      <c r="A24" s="208"/>
      <c r="B24" s="192" t="s">
        <v>69</v>
      </c>
      <c r="C24" s="214">
        <f>'Memorial de Cálculo'!P191</f>
        <v>1937.62</v>
      </c>
      <c r="D24" s="214"/>
    </row>
    <row r="25" spans="1:4" ht="20.100000000000001" customHeight="1" x14ac:dyDescent="0.2">
      <c r="A25" s="208"/>
      <c r="B25" s="192" t="s">
        <v>190</v>
      </c>
      <c r="C25" s="214">
        <f>C22/C23</f>
        <v>1748.9267705382438</v>
      </c>
      <c r="D25" s="214"/>
    </row>
    <row r="26" spans="1:4" ht="20.100000000000001" customHeight="1" x14ac:dyDescent="0.2">
      <c r="A26" s="208"/>
      <c r="B26" s="192" t="s">
        <v>70</v>
      </c>
      <c r="C26" s="215">
        <f>C22/C24</f>
        <v>318.62344009661342</v>
      </c>
      <c r="D26" s="215"/>
    </row>
    <row r="27" spans="1:4" ht="15" customHeight="1" x14ac:dyDescent="0.2">
      <c r="A27" s="193"/>
      <c r="B27" s="193"/>
      <c r="C27" s="193"/>
      <c r="D27" s="193"/>
    </row>
    <row r="28" spans="1:4" ht="15" customHeight="1" x14ac:dyDescent="0.2">
      <c r="A28" s="193"/>
      <c r="B28" s="193"/>
      <c r="C28" s="193"/>
      <c r="D28" s="193"/>
    </row>
    <row r="29" spans="1:4" ht="15" customHeight="1" x14ac:dyDescent="0.2">
      <c r="A29" s="193"/>
      <c r="B29" s="193"/>
      <c r="C29" s="193"/>
      <c r="D29" s="193"/>
    </row>
    <row r="30" spans="1:4" ht="15" customHeight="1" x14ac:dyDescent="0.2">
      <c r="A30" s="193"/>
      <c r="B30" s="193"/>
      <c r="C30" s="193"/>
      <c r="D30" s="193"/>
    </row>
    <row r="31" spans="1:4" ht="15" customHeight="1" x14ac:dyDescent="0.2">
      <c r="A31" s="193"/>
      <c r="B31" s="193" t="s">
        <v>191</v>
      </c>
      <c r="C31" s="193"/>
      <c r="D31" s="193"/>
    </row>
    <row r="32" spans="1:4" ht="15" customHeight="1" x14ac:dyDescent="0.2">
      <c r="A32" s="193"/>
      <c r="B32" s="193" t="s">
        <v>192</v>
      </c>
      <c r="C32" s="193"/>
      <c r="D32" s="193"/>
    </row>
    <row r="33" spans="1:4" ht="15" customHeight="1" x14ac:dyDescent="0.2">
      <c r="A33" s="193"/>
      <c r="B33" s="193"/>
      <c r="C33" s="193"/>
      <c r="D33" s="193"/>
    </row>
  </sheetData>
  <mergeCells count="43">
    <mergeCell ref="C22:D22"/>
    <mergeCell ref="C23:D23"/>
    <mergeCell ref="C24:D24"/>
    <mergeCell ref="C25:D25"/>
    <mergeCell ref="C26:D26"/>
    <mergeCell ref="A22:A26"/>
    <mergeCell ref="A6:A7"/>
    <mergeCell ref="B6:B7"/>
    <mergeCell ref="D6:D7"/>
    <mergeCell ref="C6:C7"/>
    <mergeCell ref="C8:C9"/>
    <mergeCell ref="C10:C11"/>
    <mergeCell ref="C12:C13"/>
    <mergeCell ref="C14:C15"/>
    <mergeCell ref="A20:A21"/>
    <mergeCell ref="B20:B21"/>
    <mergeCell ref="D8:D9"/>
    <mergeCell ref="D10:D11"/>
    <mergeCell ref="D12:D13"/>
    <mergeCell ref="D14:D15"/>
    <mergeCell ref="D16:D17"/>
    <mergeCell ref="D18:D19"/>
    <mergeCell ref="D20:D21"/>
    <mergeCell ref="A16:A17"/>
    <mergeCell ref="B16:B17"/>
    <mergeCell ref="A18:A19"/>
    <mergeCell ref="B18:B19"/>
    <mergeCell ref="C16:C17"/>
    <mergeCell ref="C18:C19"/>
    <mergeCell ref="C20:C21"/>
    <mergeCell ref="A1:B1"/>
    <mergeCell ref="A4:B4"/>
    <mergeCell ref="A3:B3"/>
    <mergeCell ref="A2:B2"/>
    <mergeCell ref="B14:B15"/>
    <mergeCell ref="A8:A9"/>
    <mergeCell ref="B8:B9"/>
    <mergeCell ref="A10:A11"/>
    <mergeCell ref="B10:B11"/>
    <mergeCell ref="A12:A13"/>
    <mergeCell ref="B12:B13"/>
    <mergeCell ref="A14:A15"/>
    <mergeCell ref="A5:B5"/>
  </mergeCells>
  <printOptions horizontalCentered="1" gridLines="1"/>
  <pageMargins left="0.59055118110236227" right="0.59055118110236227" top="0.98425196850393704" bottom="0.59055118110236227" header="0" footer="0"/>
  <pageSetup paperSize="9" scale="8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="85" zoomScaleNormal="85" zoomScaleSheetLayoutView="85" workbookViewId="0">
      <selection activeCell="G3" sqref="G3"/>
    </sheetView>
  </sheetViews>
  <sheetFormatPr defaultColWidth="10.7109375" defaultRowHeight="15" customHeight="1" x14ac:dyDescent="0.2"/>
  <cols>
    <col min="1" max="3" width="8.7109375" style="10" customWidth="1"/>
    <col min="4" max="4" width="70.7109375" style="19" customWidth="1"/>
    <col min="5" max="5" width="9.7109375" style="10" customWidth="1"/>
    <col min="6" max="6" width="14.140625" style="10" bestFit="1" customWidth="1"/>
    <col min="7" max="7" width="15.28515625" style="20" bestFit="1" customWidth="1"/>
    <col min="8" max="8" width="13.7109375" style="20" customWidth="1"/>
    <col min="9" max="9" width="14.7109375" style="10" customWidth="1"/>
    <col min="10" max="16384" width="10.7109375" style="10"/>
  </cols>
  <sheetData>
    <row r="1" spans="1:9" s="8" customFormat="1" ht="15" customHeight="1" x14ac:dyDescent="0.2">
      <c r="A1" s="82" t="s">
        <v>77</v>
      </c>
      <c r="B1" s="83"/>
      <c r="C1" s="83"/>
      <c r="D1" s="83"/>
      <c r="E1" s="80"/>
      <c r="F1" s="22"/>
      <c r="G1" s="80"/>
      <c r="H1" s="81"/>
    </row>
    <row r="2" spans="1:9" s="8" customFormat="1" ht="15" customHeight="1" x14ac:dyDescent="0.2">
      <c r="A2" s="84" t="s">
        <v>54</v>
      </c>
      <c r="B2" s="85"/>
      <c r="C2" s="85"/>
      <c r="D2" s="85"/>
      <c r="E2" s="23"/>
      <c r="F2" s="23"/>
      <c r="G2" s="216" t="s">
        <v>198</v>
      </c>
      <c r="H2" s="217"/>
    </row>
    <row r="3" spans="1:9" s="8" customFormat="1" ht="15" customHeight="1" x14ac:dyDescent="0.2">
      <c r="A3" s="86" t="s">
        <v>107</v>
      </c>
      <c r="B3" s="87"/>
      <c r="C3" s="87"/>
      <c r="D3" s="87"/>
      <c r="E3" s="26"/>
      <c r="F3" s="23"/>
      <c r="G3" s="24"/>
      <c r="H3" s="25"/>
    </row>
    <row r="4" spans="1:9" s="8" customFormat="1" ht="15" customHeight="1" x14ac:dyDescent="0.2">
      <c r="A4" s="86" t="s">
        <v>100</v>
      </c>
      <c r="B4" s="87"/>
      <c r="C4" s="87"/>
      <c r="D4" s="87"/>
      <c r="E4" s="27"/>
      <c r="F4" s="23"/>
      <c r="G4" s="194" t="s">
        <v>195</v>
      </c>
      <c r="H4" s="25" t="s">
        <v>196</v>
      </c>
    </row>
    <row r="5" spans="1:9" s="8" customFormat="1" ht="15" customHeight="1" x14ac:dyDescent="0.2">
      <c r="A5" s="88" t="s">
        <v>182</v>
      </c>
      <c r="B5" s="89"/>
      <c r="C5" s="89"/>
      <c r="D5" s="89"/>
      <c r="E5" s="28" t="s">
        <v>1</v>
      </c>
      <c r="F5" s="179">
        <v>0.29630000000000001</v>
      </c>
      <c r="G5" s="28" t="s">
        <v>0</v>
      </c>
      <c r="H5" s="29">
        <v>43101</v>
      </c>
    </row>
    <row r="6" spans="1:9" s="9" customFormat="1" ht="15" customHeight="1" x14ac:dyDescent="0.2">
      <c r="A6" s="221" t="s">
        <v>2</v>
      </c>
      <c r="B6" s="221" t="s">
        <v>3</v>
      </c>
      <c r="C6" s="221" t="s">
        <v>4</v>
      </c>
      <c r="D6" s="223" t="s">
        <v>5</v>
      </c>
      <c r="E6" s="225" t="s">
        <v>79</v>
      </c>
      <c r="F6" s="225" t="s">
        <v>40</v>
      </c>
      <c r="G6" s="227" t="s">
        <v>81</v>
      </c>
      <c r="H6" s="228"/>
    </row>
    <row r="7" spans="1:9" s="9" customFormat="1" ht="15" customHeight="1" x14ac:dyDescent="0.2">
      <c r="A7" s="222"/>
      <c r="B7" s="222"/>
      <c r="C7" s="222"/>
      <c r="D7" s="224"/>
      <c r="E7" s="226"/>
      <c r="F7" s="226"/>
      <c r="G7" s="21" t="s">
        <v>80</v>
      </c>
      <c r="H7" s="21" t="s">
        <v>38</v>
      </c>
    </row>
    <row r="8" spans="1:9" s="9" customFormat="1" ht="15" customHeight="1" x14ac:dyDescent="0.2">
      <c r="A8" s="68" t="s">
        <v>75</v>
      </c>
      <c r="B8" s="69"/>
      <c r="C8" s="69"/>
      <c r="D8" s="70" t="s">
        <v>7</v>
      </c>
      <c r="E8" s="69"/>
      <c r="F8" s="69"/>
      <c r="G8" s="71"/>
      <c r="H8" s="72"/>
    </row>
    <row r="9" spans="1:9" s="35" customFormat="1" ht="30" customHeight="1" x14ac:dyDescent="0.2">
      <c r="A9" s="31" t="s">
        <v>141</v>
      </c>
      <c r="B9" s="32">
        <v>41498</v>
      </c>
      <c r="C9" s="32" t="s">
        <v>6</v>
      </c>
      <c r="D9" s="90" t="s">
        <v>136</v>
      </c>
      <c r="E9" s="32" t="s">
        <v>15</v>
      </c>
      <c r="F9" s="60">
        <f>'Memorial de Cálculo'!P11</f>
        <v>14.5</v>
      </c>
      <c r="G9" s="61">
        <v>455.5</v>
      </c>
      <c r="H9" s="62">
        <f>ROUND(G9*F9,2)</f>
        <v>6604.75</v>
      </c>
      <c r="I9" s="35" t="s">
        <v>183</v>
      </c>
    </row>
    <row r="10" spans="1:9" s="35" customFormat="1" ht="30" customHeight="1" x14ac:dyDescent="0.2">
      <c r="A10" s="31" t="s">
        <v>142</v>
      </c>
      <c r="B10" s="32">
        <v>41529</v>
      </c>
      <c r="C10" s="32" t="s">
        <v>6</v>
      </c>
      <c r="D10" s="90" t="s">
        <v>138</v>
      </c>
      <c r="E10" s="31" t="s">
        <v>8</v>
      </c>
      <c r="F10" s="60">
        <f>'Memorial de Cálculo'!P15</f>
        <v>1</v>
      </c>
      <c r="G10" s="61">
        <v>22167.7</v>
      </c>
      <c r="H10" s="62">
        <f t="shared" ref="H10:H15" si="0">ROUND(G10*F10,2)</f>
        <v>22167.7</v>
      </c>
      <c r="I10" s="35" t="s">
        <v>183</v>
      </c>
    </row>
    <row r="11" spans="1:9" s="35" customFormat="1" ht="30" customHeight="1" x14ac:dyDescent="0.2">
      <c r="A11" s="31" t="s">
        <v>143</v>
      </c>
      <c r="B11" s="32">
        <v>41501</v>
      </c>
      <c r="C11" s="32" t="s">
        <v>6</v>
      </c>
      <c r="D11" s="90" t="s">
        <v>9</v>
      </c>
      <c r="E11" s="32" t="s">
        <v>10</v>
      </c>
      <c r="F11" s="60">
        <f>'Memorial de Cálculo'!P19</f>
        <v>25</v>
      </c>
      <c r="G11" s="61">
        <v>33.869999999999997</v>
      </c>
      <c r="H11" s="62">
        <f t="shared" si="0"/>
        <v>846.75</v>
      </c>
      <c r="I11" s="35" t="s">
        <v>183</v>
      </c>
    </row>
    <row r="12" spans="1:9" s="35" customFormat="1" ht="30" customHeight="1" x14ac:dyDescent="0.2">
      <c r="A12" s="31" t="s">
        <v>144</v>
      </c>
      <c r="B12" s="32">
        <v>41499</v>
      </c>
      <c r="C12" s="32" t="s">
        <v>6</v>
      </c>
      <c r="D12" s="90" t="s">
        <v>11</v>
      </c>
      <c r="E12" s="32" t="s">
        <v>10</v>
      </c>
      <c r="F12" s="60">
        <f>'Memorial de Cálculo'!P23</f>
        <v>25</v>
      </c>
      <c r="G12" s="61">
        <v>294.5</v>
      </c>
      <c r="H12" s="62">
        <f t="shared" si="0"/>
        <v>7362.5</v>
      </c>
      <c r="I12" s="35" t="s">
        <v>183</v>
      </c>
    </row>
    <row r="13" spans="1:9" s="35" customFormat="1" ht="30" customHeight="1" x14ac:dyDescent="0.2">
      <c r="A13" s="31" t="s">
        <v>145</v>
      </c>
      <c r="B13" s="32">
        <v>41503</v>
      </c>
      <c r="C13" s="32" t="s">
        <v>6</v>
      </c>
      <c r="D13" s="90" t="s">
        <v>12</v>
      </c>
      <c r="E13" s="32" t="s">
        <v>10</v>
      </c>
      <c r="F13" s="60">
        <f>'Memorial de Cálculo'!P27</f>
        <v>20</v>
      </c>
      <c r="G13" s="61">
        <v>434.27</v>
      </c>
      <c r="H13" s="62">
        <f t="shared" si="0"/>
        <v>8685.4</v>
      </c>
      <c r="I13" s="35" t="s">
        <v>183</v>
      </c>
    </row>
    <row r="14" spans="1:9" s="35" customFormat="1" ht="30" customHeight="1" x14ac:dyDescent="0.2">
      <c r="A14" s="31" t="s">
        <v>146</v>
      </c>
      <c r="B14" s="32">
        <v>41527</v>
      </c>
      <c r="C14" s="32" t="s">
        <v>6</v>
      </c>
      <c r="D14" s="90" t="s">
        <v>13</v>
      </c>
      <c r="E14" s="32" t="s">
        <v>8</v>
      </c>
      <c r="F14" s="60">
        <f>'Memorial de Cálculo'!P31</f>
        <v>1</v>
      </c>
      <c r="G14" s="61">
        <v>1857.74</v>
      </c>
      <c r="H14" s="62">
        <f t="shared" si="0"/>
        <v>1857.74</v>
      </c>
      <c r="I14" s="35" t="s">
        <v>183</v>
      </c>
    </row>
    <row r="15" spans="1:9" s="35" customFormat="1" ht="30" customHeight="1" x14ac:dyDescent="0.2">
      <c r="A15" s="31" t="s">
        <v>147</v>
      </c>
      <c r="B15" s="32">
        <v>43089</v>
      </c>
      <c r="C15" s="32" t="s">
        <v>6</v>
      </c>
      <c r="D15" s="90" t="s">
        <v>55</v>
      </c>
      <c r="E15" s="32" t="s">
        <v>15</v>
      </c>
      <c r="F15" s="60">
        <f>'Memorial de Cálculo'!P35</f>
        <v>48</v>
      </c>
      <c r="G15" s="61">
        <v>41.89</v>
      </c>
      <c r="H15" s="62">
        <f t="shared" si="0"/>
        <v>2010.72</v>
      </c>
      <c r="I15" s="35" t="s">
        <v>183</v>
      </c>
    </row>
    <row r="16" spans="1:9" s="9" customFormat="1" ht="15" customHeight="1" x14ac:dyDescent="0.2">
      <c r="A16" s="59"/>
      <c r="B16" s="59"/>
      <c r="C16" s="59"/>
      <c r="D16" s="33" t="s">
        <v>175</v>
      </c>
      <c r="E16" s="59"/>
      <c r="F16" s="15"/>
      <c r="G16" s="14"/>
      <c r="H16" s="64">
        <f>SUM(H9:H15)</f>
        <v>49535.56</v>
      </c>
    </row>
    <row r="17" spans="1:11" s="35" customFormat="1" ht="15" customHeight="1" x14ac:dyDescent="0.2">
      <c r="A17" s="32"/>
      <c r="B17" s="32"/>
      <c r="C17" s="32"/>
      <c r="D17" s="7"/>
      <c r="E17" s="32"/>
      <c r="F17" s="13"/>
      <c r="G17" s="14"/>
      <c r="H17" s="14"/>
    </row>
    <row r="18" spans="1:11" s="9" customFormat="1" ht="15" customHeight="1" x14ac:dyDescent="0.2">
      <c r="A18" s="68" t="s">
        <v>74</v>
      </c>
      <c r="B18" s="69"/>
      <c r="C18" s="69"/>
      <c r="D18" s="70" t="s">
        <v>14</v>
      </c>
      <c r="E18" s="69"/>
      <c r="F18" s="73"/>
      <c r="G18" s="74"/>
      <c r="H18" s="75"/>
    </row>
    <row r="19" spans="1:11" s="35" customFormat="1" ht="15" customHeight="1" x14ac:dyDescent="0.2">
      <c r="A19" s="31" t="s">
        <v>148</v>
      </c>
      <c r="B19" s="32">
        <v>41500</v>
      </c>
      <c r="C19" s="32" t="s">
        <v>6</v>
      </c>
      <c r="D19" s="90" t="s">
        <v>137</v>
      </c>
      <c r="E19" s="32" t="s">
        <v>15</v>
      </c>
      <c r="F19" s="60">
        <f>'Memorial de Cálculo'!P40</f>
        <v>8</v>
      </c>
      <c r="G19" s="61">
        <v>184.38</v>
      </c>
      <c r="H19" s="62">
        <f>ROUND(G19*F19,2)</f>
        <v>1475.04</v>
      </c>
      <c r="I19" s="35" t="s">
        <v>183</v>
      </c>
    </row>
    <row r="20" spans="1:11" s="9" customFormat="1" ht="15" customHeight="1" x14ac:dyDescent="0.2">
      <c r="A20" s="59"/>
      <c r="B20" s="59"/>
      <c r="C20" s="59"/>
      <c r="D20" s="33" t="s">
        <v>176</v>
      </c>
      <c r="E20" s="59"/>
      <c r="F20" s="15"/>
      <c r="G20" s="14"/>
      <c r="H20" s="64">
        <f>SUM(H19:H19)</f>
        <v>1475.04</v>
      </c>
    </row>
    <row r="21" spans="1:11" s="11" customFormat="1" ht="15" customHeight="1" x14ac:dyDescent="0.2">
      <c r="A21" s="31"/>
      <c r="B21" s="31"/>
      <c r="C21" s="31"/>
      <c r="D21" s="34"/>
      <c r="E21" s="31"/>
      <c r="F21" s="16"/>
      <c r="G21" s="14"/>
      <c r="H21" s="17"/>
    </row>
    <row r="22" spans="1:11" s="12" customFormat="1" ht="15" customHeight="1" x14ac:dyDescent="0.2">
      <c r="A22" s="68" t="s">
        <v>73</v>
      </c>
      <c r="B22" s="76"/>
      <c r="C22" s="76"/>
      <c r="D22" s="77" t="s">
        <v>16</v>
      </c>
      <c r="E22" s="76"/>
      <c r="F22" s="78"/>
      <c r="G22" s="74"/>
      <c r="H22" s="79"/>
    </row>
    <row r="23" spans="1:11" s="36" customFormat="1" ht="15" customHeight="1" x14ac:dyDescent="0.2">
      <c r="A23" s="31" t="s">
        <v>149</v>
      </c>
      <c r="B23" s="31">
        <v>42578</v>
      </c>
      <c r="C23" s="31" t="s">
        <v>6</v>
      </c>
      <c r="D23" s="90" t="s">
        <v>17</v>
      </c>
      <c r="E23" s="31" t="s">
        <v>18</v>
      </c>
      <c r="F23" s="60">
        <f>'Memorial de Cálculo'!P49</f>
        <v>545.08999999999992</v>
      </c>
      <c r="G23" s="61">
        <v>3.73</v>
      </c>
      <c r="H23" s="62">
        <f>ROUND(G23*F23,2)</f>
        <v>2033.19</v>
      </c>
      <c r="I23" s="36" t="s">
        <v>183</v>
      </c>
    </row>
    <row r="24" spans="1:11" s="36" customFormat="1" ht="15" customHeight="1" x14ac:dyDescent="0.2">
      <c r="A24" s="31" t="s">
        <v>150</v>
      </c>
      <c r="B24" s="31">
        <v>42515</v>
      </c>
      <c r="C24" s="31" t="s">
        <v>6</v>
      </c>
      <c r="D24" s="90" t="s">
        <v>19</v>
      </c>
      <c r="E24" s="31" t="s">
        <v>18</v>
      </c>
      <c r="F24" s="60">
        <f>'Memorial de Cálculo'!P57</f>
        <v>202.23</v>
      </c>
      <c r="G24" s="61">
        <v>5.62</v>
      </c>
      <c r="H24" s="62">
        <f t="shared" ref="H24:H25" si="1">ROUND(G24*F24,2)</f>
        <v>1136.53</v>
      </c>
      <c r="I24" s="36" t="s">
        <v>183</v>
      </c>
    </row>
    <row r="25" spans="1:11" s="36" customFormat="1" ht="30" customHeight="1" x14ac:dyDescent="0.2">
      <c r="A25" s="31" t="s">
        <v>151</v>
      </c>
      <c r="B25" s="31">
        <v>60010</v>
      </c>
      <c r="C25" s="31" t="s">
        <v>6</v>
      </c>
      <c r="D25" s="90" t="s">
        <v>187</v>
      </c>
      <c r="E25" s="31" t="s">
        <v>20</v>
      </c>
      <c r="F25" s="60">
        <f>'Memorial de Cálculo'!P62</f>
        <v>548.56999999999994</v>
      </c>
      <c r="G25" s="181">
        <v>10.92</v>
      </c>
      <c r="H25" s="62">
        <f t="shared" si="1"/>
        <v>5990.38</v>
      </c>
      <c r="I25" s="36" t="s">
        <v>183</v>
      </c>
      <c r="J25" s="186"/>
      <c r="K25"/>
    </row>
    <row r="26" spans="1:11" s="9" customFormat="1" ht="15" customHeight="1" x14ac:dyDescent="0.2">
      <c r="A26" s="59"/>
      <c r="B26" s="59"/>
      <c r="C26" s="59"/>
      <c r="D26" s="33" t="s">
        <v>177</v>
      </c>
      <c r="E26" s="59"/>
      <c r="F26" s="15"/>
      <c r="G26" s="14"/>
      <c r="H26" s="64">
        <f>SUM(H23:H25)</f>
        <v>9160.1</v>
      </c>
    </row>
    <row r="27" spans="1:11" ht="15" customHeight="1" x14ac:dyDescent="0.2">
      <c r="A27" s="32"/>
      <c r="B27" s="32"/>
      <c r="C27" s="32"/>
      <c r="D27" s="7"/>
      <c r="E27" s="32"/>
      <c r="F27" s="13"/>
      <c r="G27" s="14"/>
      <c r="H27" s="14"/>
    </row>
    <row r="28" spans="1:11" s="9" customFormat="1" ht="15" customHeight="1" x14ac:dyDescent="0.2">
      <c r="A28" s="68" t="s">
        <v>72</v>
      </c>
      <c r="B28" s="69"/>
      <c r="C28" s="69"/>
      <c r="D28" s="70" t="s">
        <v>21</v>
      </c>
      <c r="E28" s="69"/>
      <c r="F28" s="73" t="s">
        <v>22</v>
      </c>
      <c r="G28" s="74"/>
      <c r="H28" s="75"/>
    </row>
    <row r="29" spans="1:11" s="35" customFormat="1" ht="15" customHeight="1" x14ac:dyDescent="0.2">
      <c r="A29" s="182" t="s">
        <v>152</v>
      </c>
      <c r="B29" s="183">
        <v>42960</v>
      </c>
      <c r="C29" s="183" t="s">
        <v>6</v>
      </c>
      <c r="D29" s="90" t="s">
        <v>23</v>
      </c>
      <c r="E29" s="183" t="s">
        <v>18</v>
      </c>
      <c r="F29" s="184">
        <f>'Memorial de Cálculo'!P70</f>
        <v>240.16000000000003</v>
      </c>
      <c r="G29" s="181">
        <v>12.88</v>
      </c>
      <c r="H29" s="180">
        <f>ROUND(G29*F29,2)</f>
        <v>3093.26</v>
      </c>
      <c r="I29" s="35" t="s">
        <v>183</v>
      </c>
    </row>
    <row r="30" spans="1:11" s="35" customFormat="1" ht="15" customHeight="1" x14ac:dyDescent="0.2">
      <c r="A30" s="182" t="s">
        <v>153</v>
      </c>
      <c r="B30" s="185">
        <v>43056</v>
      </c>
      <c r="C30" s="183" t="s">
        <v>6</v>
      </c>
      <c r="D30" s="90" t="s">
        <v>24</v>
      </c>
      <c r="E30" s="183" t="s">
        <v>18</v>
      </c>
      <c r="F30" s="184">
        <f>'Memorial de Cálculo'!P75</f>
        <v>140.12199999999999</v>
      </c>
      <c r="G30" s="181">
        <v>58.07</v>
      </c>
      <c r="H30" s="180">
        <f t="shared" ref="H30:H38" si="2">ROUND(G30*F30,2)</f>
        <v>8136.88</v>
      </c>
      <c r="I30" s="35" t="s">
        <v>183</v>
      </c>
    </row>
    <row r="31" spans="1:11" s="35" customFormat="1" ht="30" customHeight="1" x14ac:dyDescent="0.2">
      <c r="A31" s="182" t="s">
        <v>154</v>
      </c>
      <c r="B31" s="185">
        <v>43059</v>
      </c>
      <c r="C31" s="183" t="s">
        <v>6</v>
      </c>
      <c r="D31" s="90" t="s">
        <v>25</v>
      </c>
      <c r="E31" s="183" t="s">
        <v>18</v>
      </c>
      <c r="F31" s="184">
        <f>'Memorial de Cálculo'!P80</f>
        <v>72.04800000000003</v>
      </c>
      <c r="G31" s="181">
        <v>42.51</v>
      </c>
      <c r="H31" s="180">
        <f t="shared" si="2"/>
        <v>3062.76</v>
      </c>
      <c r="I31" s="35" t="s">
        <v>183</v>
      </c>
    </row>
    <row r="32" spans="1:11" s="36" customFormat="1" ht="30" customHeight="1" x14ac:dyDescent="0.2">
      <c r="A32" s="182" t="s">
        <v>155</v>
      </c>
      <c r="B32" s="187">
        <v>60010</v>
      </c>
      <c r="C32" s="182" t="s">
        <v>6</v>
      </c>
      <c r="D32" s="90" t="s">
        <v>186</v>
      </c>
      <c r="E32" s="182" t="s">
        <v>20</v>
      </c>
      <c r="F32" s="184">
        <f>'Memorial de Cálculo'!P86</f>
        <v>268.97920000000005</v>
      </c>
      <c r="G32" s="181">
        <v>5.85</v>
      </c>
      <c r="H32" s="180">
        <f t="shared" si="2"/>
        <v>1573.53</v>
      </c>
      <c r="I32" s="36" t="s">
        <v>183</v>
      </c>
      <c r="J32" s="186"/>
    </row>
    <row r="33" spans="1:9" s="35" customFormat="1" ht="30" customHeight="1" x14ac:dyDescent="0.2">
      <c r="A33" s="182" t="s">
        <v>156</v>
      </c>
      <c r="B33" s="65">
        <v>42756</v>
      </c>
      <c r="C33" s="32" t="s">
        <v>6</v>
      </c>
      <c r="D33" s="90" t="s">
        <v>26</v>
      </c>
      <c r="E33" s="32" t="s">
        <v>10</v>
      </c>
      <c r="F33" s="184">
        <f>'Memorial de Cálculo'!P105</f>
        <v>43</v>
      </c>
      <c r="G33" s="61">
        <v>136.37</v>
      </c>
      <c r="H33" s="180">
        <f t="shared" si="2"/>
        <v>5863.91</v>
      </c>
      <c r="I33" s="35" t="s">
        <v>183</v>
      </c>
    </row>
    <row r="34" spans="1:9" s="35" customFormat="1" ht="30" customHeight="1" x14ac:dyDescent="0.2">
      <c r="A34" s="182" t="s">
        <v>157</v>
      </c>
      <c r="B34" s="32">
        <v>42757</v>
      </c>
      <c r="C34" s="32" t="s">
        <v>6</v>
      </c>
      <c r="D34" s="90" t="s">
        <v>104</v>
      </c>
      <c r="E34" s="32" t="s">
        <v>10</v>
      </c>
      <c r="F34" s="184">
        <f>'Memorial de Cálculo'!P111</f>
        <v>105</v>
      </c>
      <c r="G34" s="61">
        <v>181.33</v>
      </c>
      <c r="H34" s="180">
        <f t="shared" si="2"/>
        <v>19039.650000000001</v>
      </c>
      <c r="I34" s="35" t="s">
        <v>183</v>
      </c>
    </row>
    <row r="35" spans="1:9" s="35" customFormat="1" ht="30" customHeight="1" x14ac:dyDescent="0.2">
      <c r="A35" s="182" t="s">
        <v>158</v>
      </c>
      <c r="B35" s="32">
        <v>42779</v>
      </c>
      <c r="C35" s="32" t="s">
        <v>6</v>
      </c>
      <c r="D35" s="90" t="s">
        <v>103</v>
      </c>
      <c r="E35" s="32" t="s">
        <v>10</v>
      </c>
      <c r="F35" s="184">
        <f>'Memorial de Cálculo'!P120</f>
        <v>179</v>
      </c>
      <c r="G35" s="61">
        <v>181.31</v>
      </c>
      <c r="H35" s="180">
        <f t="shared" si="2"/>
        <v>32454.49</v>
      </c>
      <c r="I35" s="35" t="s">
        <v>183</v>
      </c>
    </row>
    <row r="36" spans="1:9" s="35" customFormat="1" ht="15" customHeight="1" x14ac:dyDescent="0.2">
      <c r="A36" s="182" t="s">
        <v>159</v>
      </c>
      <c r="B36" s="32">
        <v>43046</v>
      </c>
      <c r="C36" s="32" t="s">
        <v>6</v>
      </c>
      <c r="D36" s="90" t="s">
        <v>134</v>
      </c>
      <c r="E36" s="32" t="s">
        <v>27</v>
      </c>
      <c r="F36" s="184">
        <f>'Memorial de Cálculo'!P126</f>
        <v>3</v>
      </c>
      <c r="G36" s="61">
        <v>1462.53</v>
      </c>
      <c r="H36" s="180">
        <f t="shared" si="2"/>
        <v>4387.59</v>
      </c>
      <c r="I36" s="35" t="s">
        <v>183</v>
      </c>
    </row>
    <row r="37" spans="1:9" s="35" customFormat="1" ht="15" customHeight="1" x14ac:dyDescent="0.2">
      <c r="A37" s="182" t="s">
        <v>160</v>
      </c>
      <c r="B37" s="66">
        <v>43047</v>
      </c>
      <c r="C37" s="31" t="s">
        <v>6</v>
      </c>
      <c r="D37" s="90" t="s">
        <v>135</v>
      </c>
      <c r="E37" s="32" t="s">
        <v>27</v>
      </c>
      <c r="F37" s="184">
        <f>'Memorial de Cálculo'!P135</f>
        <v>6</v>
      </c>
      <c r="G37" s="61">
        <v>1845.64</v>
      </c>
      <c r="H37" s="180">
        <f t="shared" si="2"/>
        <v>11073.84</v>
      </c>
      <c r="I37" s="35" t="s">
        <v>183</v>
      </c>
    </row>
    <row r="38" spans="1:9" s="35" customFormat="1" ht="15" customHeight="1" x14ac:dyDescent="0.2">
      <c r="A38" s="31" t="s">
        <v>161</v>
      </c>
      <c r="B38" s="65">
        <v>41241</v>
      </c>
      <c r="C38" s="32" t="s">
        <v>6</v>
      </c>
      <c r="D38" s="90" t="s">
        <v>28</v>
      </c>
      <c r="E38" s="32" t="s">
        <v>27</v>
      </c>
      <c r="F38" s="184">
        <f>'Memorial de Cálculo'!P146</f>
        <v>16</v>
      </c>
      <c r="G38" s="61">
        <v>1424.67</v>
      </c>
      <c r="H38" s="180">
        <f t="shared" si="2"/>
        <v>22794.720000000001</v>
      </c>
      <c r="I38" s="35" t="s">
        <v>183</v>
      </c>
    </row>
    <row r="39" spans="1:9" s="9" customFormat="1" ht="15" customHeight="1" x14ac:dyDescent="0.2">
      <c r="A39" s="32"/>
      <c r="B39" s="59"/>
      <c r="C39" s="59"/>
      <c r="D39" s="33" t="s">
        <v>178</v>
      </c>
      <c r="E39" s="59"/>
      <c r="F39" s="15"/>
      <c r="G39" s="14"/>
      <c r="H39" s="64">
        <f>SUM(H29:H38)</f>
        <v>111480.63</v>
      </c>
    </row>
    <row r="40" spans="1:9" ht="15" customHeight="1" x14ac:dyDescent="0.2">
      <c r="A40" s="32"/>
      <c r="B40" s="32"/>
      <c r="C40" s="32"/>
      <c r="D40" s="7"/>
      <c r="E40" s="32"/>
      <c r="F40" s="13"/>
      <c r="G40" s="14"/>
      <c r="H40" s="14"/>
    </row>
    <row r="41" spans="1:9" s="9" customFormat="1" ht="15" customHeight="1" x14ac:dyDescent="0.2">
      <c r="A41" s="68" t="s">
        <v>71</v>
      </c>
      <c r="B41" s="69"/>
      <c r="C41" s="69"/>
      <c r="D41" s="70" t="s">
        <v>30</v>
      </c>
      <c r="E41" s="69"/>
      <c r="F41" s="73"/>
      <c r="G41" s="74"/>
      <c r="H41" s="75"/>
    </row>
    <row r="42" spans="1:9" s="36" customFormat="1" ht="15" customHeight="1" x14ac:dyDescent="0.2">
      <c r="A42" s="31" t="s">
        <v>162</v>
      </c>
      <c r="B42" s="31">
        <v>40754</v>
      </c>
      <c r="C42" s="31" t="s">
        <v>6</v>
      </c>
      <c r="D42" s="90" t="s">
        <v>184</v>
      </c>
      <c r="E42" s="31" t="s">
        <v>32</v>
      </c>
      <c r="F42" s="184">
        <f>'Memorial de Cálculo'!P158</f>
        <v>1937.62</v>
      </c>
      <c r="G42" s="189">
        <v>1.17</v>
      </c>
      <c r="H42" s="61">
        <f>ROUND(G42*F42,2)</f>
        <v>2267.02</v>
      </c>
      <c r="I42" s="36" t="s">
        <v>183</v>
      </c>
    </row>
    <row r="43" spans="1:9" s="36" customFormat="1" ht="15" customHeight="1" x14ac:dyDescent="0.2">
      <c r="A43" s="31" t="s">
        <v>163</v>
      </c>
      <c r="B43" s="31">
        <v>40757</v>
      </c>
      <c r="C43" s="31" t="s">
        <v>6</v>
      </c>
      <c r="D43" s="90" t="s">
        <v>65</v>
      </c>
      <c r="E43" s="31" t="s">
        <v>37</v>
      </c>
      <c r="F43" s="184">
        <f>'Memorial de Cálculo'!P169</f>
        <v>193.76200000000003</v>
      </c>
      <c r="G43" s="189">
        <v>18</v>
      </c>
      <c r="H43" s="61">
        <f t="shared" ref="H43" si="3">ROUND(G43*F43,2)</f>
        <v>3487.72</v>
      </c>
      <c r="I43" s="36" t="s">
        <v>183</v>
      </c>
    </row>
    <row r="44" spans="1:9" s="36" customFormat="1" ht="25.5" x14ac:dyDescent="0.2">
      <c r="A44" s="182" t="s">
        <v>164</v>
      </c>
      <c r="B44" s="182">
        <v>40780</v>
      </c>
      <c r="C44" s="182" t="s">
        <v>6</v>
      </c>
      <c r="D44" s="190" t="s">
        <v>188</v>
      </c>
      <c r="E44" s="182" t="s">
        <v>37</v>
      </c>
      <c r="F44" s="184">
        <f>'Memorial de Cálculo'!P180</f>
        <v>290.64799999999997</v>
      </c>
      <c r="G44" s="191">
        <v>92.86</v>
      </c>
      <c r="H44" s="181">
        <f>ROUND(G44*F44,2)</f>
        <v>26989.57</v>
      </c>
      <c r="I44" s="36" t="s">
        <v>183</v>
      </c>
    </row>
    <row r="45" spans="1:9" s="36" customFormat="1" ht="30" customHeight="1" x14ac:dyDescent="0.2">
      <c r="A45" s="31" t="s">
        <v>165</v>
      </c>
      <c r="B45" s="31">
        <v>42499</v>
      </c>
      <c r="C45" s="31" t="s">
        <v>6</v>
      </c>
      <c r="D45" s="90" t="s">
        <v>133</v>
      </c>
      <c r="E45" s="31" t="s">
        <v>32</v>
      </c>
      <c r="F45" s="184">
        <f>'Memorial de Cálculo'!P191</f>
        <v>1937.62</v>
      </c>
      <c r="G45" s="188">
        <v>93.38</v>
      </c>
      <c r="H45" s="61">
        <f>ROUND(G45*F45,2)</f>
        <v>180934.96</v>
      </c>
      <c r="I45" s="36" t="s">
        <v>183</v>
      </c>
    </row>
    <row r="46" spans="1:9" s="35" customFormat="1" ht="25.5" x14ac:dyDescent="0.2">
      <c r="A46" s="31" t="s">
        <v>166</v>
      </c>
      <c r="B46" s="31">
        <v>43018</v>
      </c>
      <c r="C46" s="31" t="s">
        <v>6</v>
      </c>
      <c r="D46" s="90" t="s">
        <v>33</v>
      </c>
      <c r="E46" s="31" t="s">
        <v>31</v>
      </c>
      <c r="F46" s="184">
        <f>'Memorial de Cálculo'!P230</f>
        <v>726.50999999999976</v>
      </c>
      <c r="G46" s="188">
        <v>55.74</v>
      </c>
      <c r="H46" s="61">
        <f>ROUND(G46*F46,2)</f>
        <v>40495.67</v>
      </c>
      <c r="I46" s="35" t="s">
        <v>183</v>
      </c>
    </row>
    <row r="47" spans="1:9" s="9" customFormat="1" ht="15" customHeight="1" x14ac:dyDescent="0.2">
      <c r="A47" s="59"/>
      <c r="B47" s="59"/>
      <c r="C47" s="59"/>
      <c r="D47" s="33" t="s">
        <v>179</v>
      </c>
      <c r="E47" s="59"/>
      <c r="F47" s="15"/>
      <c r="G47" s="14"/>
      <c r="H47" s="64">
        <f>SUM(H42:H46)</f>
        <v>254174.94</v>
      </c>
    </row>
    <row r="48" spans="1:9" ht="15" customHeight="1" x14ac:dyDescent="0.2">
      <c r="A48" s="32"/>
      <c r="B48" s="32"/>
      <c r="C48" s="32"/>
      <c r="D48" s="7"/>
      <c r="E48" s="32"/>
      <c r="F48" s="13"/>
      <c r="G48" s="14"/>
      <c r="H48" s="14"/>
    </row>
    <row r="49" spans="1:9" s="9" customFormat="1" ht="15" customHeight="1" x14ac:dyDescent="0.2">
      <c r="A49" s="68" t="s">
        <v>29</v>
      </c>
      <c r="B49" s="69"/>
      <c r="C49" s="69"/>
      <c r="D49" s="70" t="s">
        <v>34</v>
      </c>
      <c r="E49" s="69"/>
      <c r="F49" s="73"/>
      <c r="G49" s="74"/>
      <c r="H49" s="75"/>
    </row>
    <row r="50" spans="1:9" s="35" customFormat="1" ht="30" customHeight="1" x14ac:dyDescent="0.2">
      <c r="A50" s="31" t="s">
        <v>167</v>
      </c>
      <c r="B50" s="32">
        <v>43059</v>
      </c>
      <c r="C50" s="32" t="s">
        <v>6</v>
      </c>
      <c r="D50" s="90" t="s">
        <v>25</v>
      </c>
      <c r="E50" s="32" t="s">
        <v>18</v>
      </c>
      <c r="F50" s="60">
        <f>'Memorial de Cálculo'!P235</f>
        <v>62.798560000000009</v>
      </c>
      <c r="G50" s="61">
        <v>42.51</v>
      </c>
      <c r="H50" s="62">
        <f>ROUND(G50*F50,2)</f>
        <v>2669.57</v>
      </c>
      <c r="I50" s="35" t="s">
        <v>183</v>
      </c>
    </row>
    <row r="51" spans="1:9" s="36" customFormat="1" ht="30" customHeight="1" x14ac:dyDescent="0.2">
      <c r="A51" s="31" t="s">
        <v>168</v>
      </c>
      <c r="B51" s="31">
        <v>60010</v>
      </c>
      <c r="C51" s="31" t="s">
        <v>6</v>
      </c>
      <c r="D51" s="34" t="s">
        <v>186</v>
      </c>
      <c r="E51" s="31" t="s">
        <v>20</v>
      </c>
      <c r="F51" s="60">
        <f>'Memorial de Cálculo'!P239</f>
        <v>100.47769600000002</v>
      </c>
      <c r="G51" s="61">
        <v>5.85</v>
      </c>
      <c r="H51" s="62">
        <f t="shared" ref="H51:H56" si="4">ROUND(G51*F51,2)</f>
        <v>587.79</v>
      </c>
      <c r="I51" s="36" t="s">
        <v>183</v>
      </c>
    </row>
    <row r="52" spans="1:9" s="35" customFormat="1" ht="15" customHeight="1" x14ac:dyDescent="0.2">
      <c r="A52" s="31" t="s">
        <v>169</v>
      </c>
      <c r="B52" s="32">
        <v>40373</v>
      </c>
      <c r="C52" s="31" t="s">
        <v>6</v>
      </c>
      <c r="D52" s="90" t="s">
        <v>35</v>
      </c>
      <c r="E52" s="32" t="s">
        <v>18</v>
      </c>
      <c r="F52" s="60">
        <f>'Memorial de Cálculo'!P243</f>
        <v>3.5300000000000007</v>
      </c>
      <c r="G52" s="61">
        <v>238.92</v>
      </c>
      <c r="H52" s="62">
        <f t="shared" si="4"/>
        <v>843.39</v>
      </c>
      <c r="I52" s="35" t="s">
        <v>183</v>
      </c>
    </row>
    <row r="53" spans="1:9" s="36" customFormat="1" ht="30" customHeight="1" x14ac:dyDescent="0.2">
      <c r="A53" s="31" t="s">
        <v>170</v>
      </c>
      <c r="B53" s="31">
        <v>60010</v>
      </c>
      <c r="C53" s="32" t="s">
        <v>6</v>
      </c>
      <c r="D53" s="34" t="s">
        <v>187</v>
      </c>
      <c r="E53" s="31" t="s">
        <v>20</v>
      </c>
      <c r="F53" s="60">
        <v>77.83</v>
      </c>
      <c r="G53" s="61">
        <v>10.92</v>
      </c>
      <c r="H53" s="62">
        <f t="shared" si="4"/>
        <v>849.9</v>
      </c>
      <c r="I53" s="36" t="s">
        <v>183</v>
      </c>
    </row>
    <row r="54" spans="1:9" s="67" customFormat="1" ht="30" customHeight="1" x14ac:dyDescent="0.2">
      <c r="A54" s="31" t="s">
        <v>171</v>
      </c>
      <c r="B54" s="66">
        <v>41240</v>
      </c>
      <c r="C54" s="66" t="s">
        <v>6</v>
      </c>
      <c r="D54" s="90" t="s">
        <v>57</v>
      </c>
      <c r="E54" s="66" t="s">
        <v>32</v>
      </c>
      <c r="F54" s="60">
        <f>'Memorial de Cálculo'!P274</f>
        <v>784.98200000000008</v>
      </c>
      <c r="G54" s="61">
        <v>82.96</v>
      </c>
      <c r="H54" s="62">
        <f t="shared" si="4"/>
        <v>65122.11</v>
      </c>
      <c r="I54" s="36" t="s">
        <v>183</v>
      </c>
    </row>
    <row r="55" spans="1:9" s="67" customFormat="1" ht="39.75" customHeight="1" x14ac:dyDescent="0.2">
      <c r="A55" s="31" t="s">
        <v>172</v>
      </c>
      <c r="B55" s="66">
        <v>40903</v>
      </c>
      <c r="C55" s="31" t="s">
        <v>139</v>
      </c>
      <c r="D55" s="90" t="s">
        <v>140</v>
      </c>
      <c r="E55" s="31" t="s">
        <v>10</v>
      </c>
      <c r="F55" s="60">
        <f>'Memorial de Cálculo'!P278</f>
        <v>31.5</v>
      </c>
      <c r="G55" s="61">
        <f>1011.14*(1+F5)</f>
        <v>1310.7407820000001</v>
      </c>
      <c r="H55" s="62">
        <f t="shared" si="4"/>
        <v>41288.33</v>
      </c>
      <c r="I55" s="36" t="s">
        <v>183</v>
      </c>
    </row>
    <row r="56" spans="1:9" s="67" customFormat="1" ht="39.75" customHeight="1" x14ac:dyDescent="0.2">
      <c r="A56" s="31" t="s">
        <v>193</v>
      </c>
      <c r="B56" s="66">
        <v>40904</v>
      </c>
      <c r="C56" s="31" t="s">
        <v>139</v>
      </c>
      <c r="D56" s="90" t="s">
        <v>194</v>
      </c>
      <c r="E56" s="31" t="s">
        <v>10</v>
      </c>
      <c r="F56" s="60">
        <f>'Memorial de Cálculo'!P281</f>
        <v>44</v>
      </c>
      <c r="G56" s="61">
        <f>1331.36*(1+F5)</f>
        <v>1725.841968</v>
      </c>
      <c r="H56" s="62">
        <f t="shared" si="4"/>
        <v>75937.05</v>
      </c>
      <c r="I56" s="36"/>
    </row>
    <row r="57" spans="1:9" s="9" customFormat="1" ht="15" customHeight="1" x14ac:dyDescent="0.2">
      <c r="A57" s="59"/>
      <c r="B57" s="59"/>
      <c r="C57" s="59"/>
      <c r="D57" s="91" t="s">
        <v>180</v>
      </c>
      <c r="E57" s="59"/>
      <c r="F57" s="15"/>
      <c r="G57" s="18"/>
      <c r="H57" s="64">
        <f>SUM(H50:H56)</f>
        <v>187298.14</v>
      </c>
    </row>
    <row r="58" spans="1:9" ht="15" customHeight="1" x14ac:dyDescent="0.2">
      <c r="A58" s="32"/>
      <c r="B58" s="32"/>
      <c r="C58" s="32"/>
      <c r="D58" s="7"/>
      <c r="E58" s="32"/>
      <c r="F58" s="13"/>
      <c r="G58" s="14"/>
      <c r="H58" s="14"/>
    </row>
    <row r="59" spans="1:9" s="9" customFormat="1" ht="15" customHeight="1" x14ac:dyDescent="0.2">
      <c r="A59" s="68" t="s">
        <v>61</v>
      </c>
      <c r="B59" s="69"/>
      <c r="C59" s="69"/>
      <c r="D59" s="70" t="s">
        <v>62</v>
      </c>
      <c r="E59" s="69"/>
      <c r="F59" s="73"/>
      <c r="G59" s="74"/>
      <c r="H59" s="75"/>
    </row>
    <row r="60" spans="1:9" s="36" customFormat="1" ht="15" customHeight="1" x14ac:dyDescent="0.2">
      <c r="A60" s="31" t="s">
        <v>173</v>
      </c>
      <c r="B60" s="31">
        <v>40937</v>
      </c>
      <c r="C60" s="31" t="s">
        <v>6</v>
      </c>
      <c r="D60" s="90" t="s">
        <v>63</v>
      </c>
      <c r="E60" s="31" t="s">
        <v>15</v>
      </c>
      <c r="F60" s="60">
        <f>'Memorial de Cálculo'!P292</f>
        <v>2.1</v>
      </c>
      <c r="G60" s="61">
        <v>463.88</v>
      </c>
      <c r="H60" s="61">
        <f>ROUND(G60*F60,2)</f>
        <v>974.15</v>
      </c>
      <c r="I60" s="36" t="s">
        <v>183</v>
      </c>
    </row>
    <row r="61" spans="1:9" s="36" customFormat="1" ht="15" customHeight="1" x14ac:dyDescent="0.2">
      <c r="A61" s="31" t="s">
        <v>174</v>
      </c>
      <c r="B61" s="31">
        <v>42524</v>
      </c>
      <c r="C61" s="31" t="s">
        <v>6</v>
      </c>
      <c r="D61" s="34" t="s">
        <v>132</v>
      </c>
      <c r="E61" s="31" t="s">
        <v>15</v>
      </c>
      <c r="F61" s="60">
        <f>'Memorial de Cálculo'!P297</f>
        <v>34.800000000000004</v>
      </c>
      <c r="G61" s="61">
        <v>94.04</v>
      </c>
      <c r="H61" s="61">
        <f t="shared" ref="H61" si="5">ROUND(G61*F61,2)</f>
        <v>3272.59</v>
      </c>
      <c r="I61" s="36" t="s">
        <v>183</v>
      </c>
    </row>
    <row r="62" spans="1:9" s="9" customFormat="1" ht="15" customHeight="1" x14ac:dyDescent="0.2">
      <c r="A62" s="59"/>
      <c r="B62" s="59"/>
      <c r="C62" s="59"/>
      <c r="D62" s="33" t="s">
        <v>181</v>
      </c>
      <c r="E62" s="59"/>
      <c r="F62" s="63"/>
      <c r="G62" s="64"/>
      <c r="H62" s="64">
        <f>SUM(H60:H61)</f>
        <v>4246.74</v>
      </c>
    </row>
    <row r="63" spans="1:9" ht="15" customHeight="1" x14ac:dyDescent="0.2">
      <c r="A63" s="32"/>
      <c r="B63" s="32"/>
      <c r="C63" s="32"/>
      <c r="D63" s="7"/>
      <c r="E63" s="32"/>
      <c r="F63" s="13"/>
      <c r="G63" s="14"/>
      <c r="H63" s="14"/>
    </row>
    <row r="64" spans="1:9" s="9" customFormat="1" ht="20.100000000000001" customHeight="1" x14ac:dyDescent="0.2">
      <c r="A64" s="218" t="s">
        <v>36</v>
      </c>
      <c r="B64" s="219"/>
      <c r="C64" s="219"/>
      <c r="D64" s="219"/>
      <c r="E64" s="219"/>
      <c r="F64" s="219"/>
      <c r="G64" s="220"/>
      <c r="H64" s="18">
        <f>SUM(H47,H62,H57,H39,H26,H20,H16)</f>
        <v>617371.14999999991</v>
      </c>
    </row>
    <row r="67" spans="1:8" ht="15" customHeight="1" x14ac:dyDescent="0.2">
      <c r="A67" s="36" t="s">
        <v>22</v>
      </c>
    </row>
    <row r="68" spans="1:8" ht="15" customHeight="1" x14ac:dyDescent="0.2">
      <c r="A68" s="35"/>
    </row>
    <row r="70" spans="1:8" ht="15" customHeight="1" x14ac:dyDescent="0.2">
      <c r="A70" s="36" t="s">
        <v>22</v>
      </c>
      <c r="B70" s="35"/>
      <c r="C70" s="35"/>
      <c r="D70" s="37"/>
      <c r="E70" s="35"/>
      <c r="F70" s="35"/>
      <c r="G70" s="10"/>
      <c r="H70" s="10"/>
    </row>
  </sheetData>
  <mergeCells count="9">
    <mergeCell ref="G2:H2"/>
    <mergeCell ref="A64:G64"/>
    <mergeCell ref="A6:A7"/>
    <mergeCell ref="B6:B7"/>
    <mergeCell ref="C6:C7"/>
    <mergeCell ref="D6:D7"/>
    <mergeCell ref="E6:E7"/>
    <mergeCell ref="F6:F7"/>
    <mergeCell ref="G6:H6"/>
  </mergeCells>
  <printOptions horizontalCentered="1" gridLines="1"/>
  <pageMargins left="0.39370078740157483" right="0.39370078740157483" top="0.78740157480314965" bottom="0.39370078740157483" header="0" footer="0"/>
  <pageSetup paperSize="9" scale="90" orientation="landscape" r:id="rId1"/>
  <headerFooter alignWithMargins="0">
    <oddFooter>&amp;R&amp;"Arial,Negrito"Igor Alves Folador Dominicini
&amp;"Arial,Itálico"&amp;8Engenheiro Civil - CREA ES-043213/D</oddFooter>
  </headerFooter>
  <rowBreaks count="2" manualBreakCount="2">
    <brk id="27" max="7" man="1"/>
    <brk id="48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"/>
  <sheetViews>
    <sheetView showGridLines="0" view="pageBreakPreview" zoomScale="80" zoomScaleNormal="80" zoomScaleSheetLayoutView="80" workbookViewId="0">
      <pane xSplit="17" ySplit="7" topLeftCell="R134" activePane="bottomRight" state="frozen"/>
      <selection pane="topRight" activeCell="R1" sqref="R1"/>
      <selection pane="bottomLeft" activeCell="A8" sqref="A8"/>
      <selection pane="bottomRight" activeCell="P170" sqref="P170"/>
    </sheetView>
  </sheetViews>
  <sheetFormatPr defaultColWidth="10.7109375" defaultRowHeight="15" customHeight="1" x14ac:dyDescent="0.2"/>
  <cols>
    <col min="1" max="1" width="8.7109375" style="92" customWidth="1"/>
    <col min="2" max="2" width="85.7109375" style="170" customWidth="1"/>
    <col min="3" max="3" width="6.7109375" style="171" customWidth="1"/>
    <col min="4" max="4" width="1.7109375" style="105" customWidth="1"/>
    <col min="5" max="5" width="6.7109375" style="172" customWidth="1"/>
    <col min="6" max="6" width="6.7109375" style="171" customWidth="1"/>
    <col min="7" max="7" width="1.7109375" style="105" customWidth="1"/>
    <col min="8" max="8" width="6.7109375" style="172" customWidth="1"/>
    <col min="9" max="9" width="10.7109375" style="105" customWidth="1"/>
    <col min="10" max="10" width="13.85546875" style="105" customWidth="1"/>
    <col min="11" max="12" width="12.140625" style="105" customWidth="1"/>
    <col min="13" max="15" width="10.7109375" style="105" customWidth="1"/>
    <col min="16" max="16" width="11.5703125" style="105" bestFit="1" customWidth="1"/>
    <col min="17" max="17" width="10.7109375" style="105" customWidth="1"/>
    <col min="18" max="16384" width="10.7109375" style="92"/>
  </cols>
  <sheetData>
    <row r="1" spans="1:17" ht="15" customHeight="1" x14ac:dyDescent="0.2">
      <c r="A1" s="251" t="s">
        <v>77</v>
      </c>
      <c r="B1" s="252"/>
      <c r="C1" s="93"/>
      <c r="D1" s="94"/>
      <c r="E1" s="95"/>
      <c r="F1" s="93"/>
      <c r="G1" s="94"/>
      <c r="H1" s="95"/>
      <c r="I1" s="96"/>
      <c r="J1" s="96"/>
      <c r="K1" s="96"/>
      <c r="L1" s="97"/>
      <c r="M1" s="96"/>
      <c r="N1" s="96"/>
      <c r="O1" s="96"/>
      <c r="P1" s="98"/>
      <c r="Q1" s="98"/>
    </row>
    <row r="2" spans="1:17" ht="15" customHeight="1" x14ac:dyDescent="0.2">
      <c r="A2" s="253" t="s">
        <v>64</v>
      </c>
      <c r="B2" s="254"/>
      <c r="C2" s="99"/>
      <c r="D2" s="100"/>
      <c r="E2" s="101"/>
      <c r="F2" s="99"/>
      <c r="G2" s="100"/>
      <c r="H2" s="101"/>
      <c r="I2" s="102"/>
      <c r="J2" s="102"/>
      <c r="K2" s="102"/>
      <c r="L2" s="102"/>
      <c r="M2" s="102"/>
      <c r="N2" s="102"/>
      <c r="O2" s="102"/>
      <c r="P2" s="103"/>
      <c r="Q2" s="103"/>
    </row>
    <row r="3" spans="1:17" ht="15" customHeight="1" x14ac:dyDescent="0.2">
      <c r="A3" s="251" t="s">
        <v>107</v>
      </c>
      <c r="B3" s="252"/>
      <c r="C3" s="99"/>
      <c r="D3" s="100"/>
      <c r="E3" s="101"/>
      <c r="F3" s="99"/>
      <c r="G3" s="100"/>
      <c r="H3" s="101"/>
      <c r="I3" s="102"/>
      <c r="J3" s="102"/>
      <c r="K3" s="102"/>
      <c r="L3" s="102"/>
      <c r="M3" s="102"/>
      <c r="N3" s="102"/>
      <c r="O3" s="102"/>
      <c r="P3" s="103"/>
      <c r="Q3" s="103"/>
    </row>
    <row r="4" spans="1:17" ht="15" customHeight="1" x14ac:dyDescent="0.2">
      <c r="A4" s="251" t="s">
        <v>100</v>
      </c>
      <c r="B4" s="252"/>
      <c r="C4" s="99"/>
      <c r="D4" s="100"/>
      <c r="E4" s="101"/>
      <c r="F4" s="99"/>
      <c r="G4" s="100"/>
      <c r="H4" s="101"/>
      <c r="I4" s="102"/>
      <c r="J4" s="102"/>
      <c r="K4" s="102"/>
      <c r="L4" s="102"/>
      <c r="M4" s="102"/>
      <c r="N4" s="229" t="s">
        <v>197</v>
      </c>
      <c r="O4" s="229"/>
      <c r="P4" s="229"/>
      <c r="Q4" s="230"/>
    </row>
    <row r="5" spans="1:17" s="105" customFormat="1" ht="15" customHeight="1" x14ac:dyDescent="0.2">
      <c r="A5" s="255" t="s">
        <v>185</v>
      </c>
      <c r="B5" s="256"/>
      <c r="C5" s="99"/>
      <c r="D5" s="100"/>
      <c r="E5" s="104"/>
      <c r="F5" s="99"/>
      <c r="G5" s="100"/>
      <c r="H5" s="101"/>
      <c r="I5" s="102"/>
      <c r="J5" s="102"/>
      <c r="K5" s="102"/>
      <c r="L5" s="102"/>
      <c r="M5" s="102"/>
      <c r="N5" s="102"/>
      <c r="O5" s="102"/>
      <c r="P5" s="103"/>
      <c r="Q5" s="103"/>
    </row>
    <row r="6" spans="1:17" s="106" customFormat="1" ht="23.25" customHeight="1" x14ac:dyDescent="0.2">
      <c r="A6" s="236" t="s">
        <v>3</v>
      </c>
      <c r="B6" s="238" t="s">
        <v>5</v>
      </c>
      <c r="C6" s="240" t="s">
        <v>83</v>
      </c>
      <c r="D6" s="241"/>
      <c r="E6" s="241"/>
      <c r="F6" s="241"/>
      <c r="G6" s="241"/>
      <c r="H6" s="242"/>
      <c r="I6" s="243" t="s">
        <v>82</v>
      </c>
      <c r="J6" s="247" t="s">
        <v>40</v>
      </c>
      <c r="K6" s="249" t="s">
        <v>86</v>
      </c>
      <c r="L6" s="245" t="s">
        <v>87</v>
      </c>
      <c r="M6" s="245" t="s">
        <v>90</v>
      </c>
      <c r="N6" s="245" t="s">
        <v>88</v>
      </c>
      <c r="O6" s="245" t="s">
        <v>89</v>
      </c>
      <c r="P6" s="257" t="s">
        <v>38</v>
      </c>
      <c r="Q6" s="243" t="s">
        <v>79</v>
      </c>
    </row>
    <row r="7" spans="1:17" s="106" customFormat="1" ht="23.25" customHeight="1" x14ac:dyDescent="0.2">
      <c r="A7" s="237"/>
      <c r="B7" s="239"/>
      <c r="C7" s="240" t="s">
        <v>84</v>
      </c>
      <c r="D7" s="241"/>
      <c r="E7" s="242"/>
      <c r="F7" s="240" t="s">
        <v>85</v>
      </c>
      <c r="G7" s="241"/>
      <c r="H7" s="242"/>
      <c r="I7" s="244"/>
      <c r="J7" s="248"/>
      <c r="K7" s="250"/>
      <c r="L7" s="246"/>
      <c r="M7" s="246"/>
      <c r="N7" s="246"/>
      <c r="O7" s="246"/>
      <c r="P7" s="258"/>
      <c r="Q7" s="244"/>
    </row>
    <row r="8" spans="1:17" s="120" customFormat="1" ht="15" customHeight="1" x14ac:dyDescent="0.2">
      <c r="A8" s="107" t="s">
        <v>75</v>
      </c>
      <c r="B8" s="108" t="s">
        <v>7</v>
      </c>
      <c r="C8" s="109"/>
      <c r="D8" s="110"/>
      <c r="E8" s="111"/>
      <c r="F8" s="109"/>
      <c r="G8" s="112"/>
      <c r="H8" s="111"/>
      <c r="I8" s="113"/>
      <c r="J8" s="114"/>
      <c r="K8" s="115"/>
      <c r="L8" s="114"/>
      <c r="M8" s="116"/>
      <c r="N8" s="114"/>
      <c r="O8" s="116"/>
      <c r="P8" s="117"/>
      <c r="Q8" s="118"/>
    </row>
    <row r="9" spans="1:17" s="106" customFormat="1" ht="15" customHeight="1" x14ac:dyDescent="0.2">
      <c r="A9" s="121" t="s">
        <v>141</v>
      </c>
      <c r="B9" s="231" t="str">
        <f>'Planilha Orçamentária'!D9</f>
        <v>Barracão com sanitário, em chapa compensada 12 mm e pont. 8x8cm, piso cimentado e cobertura em telha de fibroc. 6mm, incl. ponto de luz e cx. inspeção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3"/>
      <c r="Q9" s="122">
        <v>14.5</v>
      </c>
    </row>
    <row r="10" spans="1:17" s="106" customFormat="1" ht="15" customHeight="1" x14ac:dyDescent="0.2">
      <c r="A10" s="121"/>
      <c r="B10" s="123" t="s">
        <v>56</v>
      </c>
      <c r="C10" s="124"/>
      <c r="D10" s="125"/>
      <c r="E10" s="126"/>
      <c r="F10" s="124"/>
      <c r="G10" s="127"/>
      <c r="H10" s="126"/>
      <c r="I10" s="128"/>
      <c r="J10" s="129">
        <v>14.5</v>
      </c>
      <c r="K10" s="130"/>
      <c r="L10" s="129"/>
      <c r="M10" s="129"/>
      <c r="N10" s="129"/>
      <c r="O10" s="129"/>
      <c r="P10" s="131">
        <v>14.5</v>
      </c>
      <c r="Q10" s="132"/>
    </row>
    <row r="11" spans="1:17" s="106" customFormat="1" ht="15" customHeight="1" x14ac:dyDescent="0.2">
      <c r="A11" s="121"/>
      <c r="B11" s="133" t="s">
        <v>40</v>
      </c>
      <c r="C11" s="134"/>
      <c r="D11" s="135"/>
      <c r="E11" s="136"/>
      <c r="F11" s="134"/>
      <c r="G11" s="137"/>
      <c r="H11" s="136"/>
      <c r="I11" s="138"/>
      <c r="J11" s="138"/>
      <c r="K11" s="139"/>
      <c r="L11" s="139"/>
      <c r="M11" s="139"/>
      <c r="N11" s="139"/>
      <c r="O11" s="139"/>
      <c r="P11" s="140">
        <v>14.5</v>
      </c>
      <c r="Q11" s="141" t="s">
        <v>15</v>
      </c>
    </row>
    <row r="12" spans="1:17" s="106" customFormat="1" ht="15" customHeight="1" x14ac:dyDescent="0.2">
      <c r="A12" s="121"/>
      <c r="B12" s="123"/>
      <c r="C12" s="124"/>
      <c r="D12" s="125"/>
      <c r="E12" s="126"/>
      <c r="F12" s="124"/>
      <c r="G12" s="127"/>
      <c r="H12" s="126"/>
      <c r="I12" s="128"/>
      <c r="J12" s="129"/>
      <c r="K12" s="130"/>
      <c r="L12" s="129"/>
      <c r="M12" s="129"/>
      <c r="N12" s="129"/>
      <c r="O12" s="129"/>
      <c r="P12" s="131"/>
      <c r="Q12" s="132"/>
    </row>
    <row r="13" spans="1:17" s="119" customFormat="1" ht="15" customHeight="1" x14ac:dyDescent="0.2">
      <c r="A13" s="121" t="s">
        <v>142</v>
      </c>
      <c r="B13" s="231" t="str">
        <f>'Planilha Orçamentária'!D10</f>
        <v>Sanitário e vestiário de 40/60 func., c/ 33,90m², paredes chapa compens. 12mm e pont. 8x8cm, piso ciment., cobert. telha fibroc., incl. luz e cx. insp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3"/>
      <c r="Q13" s="122">
        <v>1</v>
      </c>
    </row>
    <row r="14" spans="1:17" s="106" customFormat="1" ht="15" customHeight="1" x14ac:dyDescent="0.2">
      <c r="A14" s="121"/>
      <c r="B14" s="123" t="s">
        <v>56</v>
      </c>
      <c r="C14" s="124"/>
      <c r="D14" s="125"/>
      <c r="E14" s="126"/>
      <c r="F14" s="124"/>
      <c r="G14" s="127"/>
      <c r="H14" s="126"/>
      <c r="I14" s="128"/>
      <c r="J14" s="129">
        <v>1</v>
      </c>
      <c r="K14" s="130"/>
      <c r="L14" s="129"/>
      <c r="M14" s="129"/>
      <c r="N14" s="129"/>
      <c r="O14" s="129"/>
      <c r="P14" s="131">
        <v>1</v>
      </c>
      <c r="Q14" s="132"/>
    </row>
    <row r="15" spans="1:17" s="106" customFormat="1" ht="15" customHeight="1" x14ac:dyDescent="0.2">
      <c r="A15" s="121"/>
      <c r="B15" s="133" t="s">
        <v>40</v>
      </c>
      <c r="C15" s="134"/>
      <c r="D15" s="135"/>
      <c r="E15" s="136"/>
      <c r="F15" s="134"/>
      <c r="G15" s="137"/>
      <c r="H15" s="136"/>
      <c r="I15" s="138"/>
      <c r="J15" s="138"/>
      <c r="K15" s="139"/>
      <c r="L15" s="139"/>
      <c r="M15" s="139"/>
      <c r="N15" s="139"/>
      <c r="O15" s="139"/>
      <c r="P15" s="140">
        <v>1</v>
      </c>
      <c r="Q15" s="141" t="s">
        <v>8</v>
      </c>
    </row>
    <row r="16" spans="1:17" s="106" customFormat="1" ht="15" customHeight="1" x14ac:dyDescent="0.2">
      <c r="A16" s="121"/>
      <c r="B16" s="123"/>
      <c r="C16" s="124"/>
      <c r="D16" s="125"/>
      <c r="E16" s="126"/>
      <c r="F16" s="124"/>
      <c r="G16" s="127"/>
      <c r="H16" s="126"/>
      <c r="I16" s="128"/>
      <c r="J16" s="129"/>
      <c r="K16" s="130"/>
      <c r="L16" s="129"/>
      <c r="M16" s="129"/>
      <c r="N16" s="129"/>
      <c r="O16" s="129"/>
      <c r="P16" s="131"/>
      <c r="Q16" s="132"/>
    </row>
    <row r="17" spans="1:17" s="119" customFormat="1" ht="15" customHeight="1" x14ac:dyDescent="0.2">
      <c r="A17" s="121" t="s">
        <v>143</v>
      </c>
      <c r="B17" s="231" t="str">
        <f>'Planilha Orçamentária'!D11</f>
        <v>Rede de água c/ padrão de entrada d'água diâm. 3/4" conf. CESAN, incl. tubos e conexões p/ aliment., distrib., extravas. e limp., cons. o padrão a 25m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3"/>
      <c r="Q17" s="122">
        <v>25</v>
      </c>
    </row>
    <row r="18" spans="1:17" s="106" customFormat="1" ht="15" customHeight="1" x14ac:dyDescent="0.2">
      <c r="A18" s="121"/>
      <c r="B18" s="123" t="s">
        <v>56</v>
      </c>
      <c r="C18" s="124"/>
      <c r="D18" s="125"/>
      <c r="E18" s="126"/>
      <c r="F18" s="124"/>
      <c r="G18" s="127"/>
      <c r="H18" s="126"/>
      <c r="I18" s="128"/>
      <c r="J18" s="129"/>
      <c r="K18" s="130">
        <v>25</v>
      </c>
      <c r="L18" s="129"/>
      <c r="M18" s="129"/>
      <c r="N18" s="129"/>
      <c r="O18" s="129"/>
      <c r="P18" s="131">
        <v>25</v>
      </c>
      <c r="Q18" s="132"/>
    </row>
    <row r="19" spans="1:17" s="106" customFormat="1" ht="15" customHeight="1" x14ac:dyDescent="0.2">
      <c r="A19" s="121"/>
      <c r="B19" s="133" t="s">
        <v>40</v>
      </c>
      <c r="C19" s="134"/>
      <c r="D19" s="135"/>
      <c r="E19" s="136"/>
      <c r="F19" s="134"/>
      <c r="G19" s="137"/>
      <c r="H19" s="136"/>
      <c r="I19" s="138"/>
      <c r="J19" s="138"/>
      <c r="K19" s="139"/>
      <c r="L19" s="139"/>
      <c r="M19" s="139"/>
      <c r="N19" s="139"/>
      <c r="O19" s="139"/>
      <c r="P19" s="140">
        <v>25</v>
      </c>
      <c r="Q19" s="141" t="s">
        <v>10</v>
      </c>
    </row>
    <row r="20" spans="1:17" s="106" customFormat="1" ht="15" customHeight="1" x14ac:dyDescent="0.2">
      <c r="A20" s="121"/>
      <c r="B20" s="123"/>
      <c r="C20" s="124"/>
      <c r="D20" s="125"/>
      <c r="E20" s="126"/>
      <c r="F20" s="124"/>
      <c r="G20" s="127"/>
      <c r="H20" s="126"/>
      <c r="I20" s="128"/>
      <c r="J20" s="129"/>
      <c r="K20" s="130"/>
      <c r="L20" s="129"/>
      <c r="M20" s="129"/>
      <c r="N20" s="129"/>
      <c r="O20" s="129"/>
      <c r="P20" s="131"/>
      <c r="Q20" s="132"/>
    </row>
    <row r="21" spans="1:17" s="119" customFormat="1" ht="15" customHeight="1" x14ac:dyDescent="0.2">
      <c r="A21" s="121" t="s">
        <v>144</v>
      </c>
      <c r="B21" s="231" t="str">
        <f>'Planilha Orçamentária'!D12</f>
        <v>Rede de esgoto, contendo fossa e filtro, incl. tubos e conexões de ligação entre caixas, considerando distância de 25m</v>
      </c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3"/>
      <c r="Q21" s="122">
        <v>25</v>
      </c>
    </row>
    <row r="22" spans="1:17" s="106" customFormat="1" ht="15" customHeight="1" x14ac:dyDescent="0.2">
      <c r="A22" s="121"/>
      <c r="B22" s="123" t="s">
        <v>56</v>
      </c>
      <c r="C22" s="124"/>
      <c r="D22" s="125"/>
      <c r="E22" s="126"/>
      <c r="F22" s="124"/>
      <c r="G22" s="127"/>
      <c r="H22" s="126"/>
      <c r="I22" s="128"/>
      <c r="J22" s="129"/>
      <c r="K22" s="130">
        <v>25</v>
      </c>
      <c r="L22" s="129"/>
      <c r="M22" s="129"/>
      <c r="N22" s="129"/>
      <c r="O22" s="129"/>
      <c r="P22" s="131">
        <v>25</v>
      </c>
      <c r="Q22" s="132"/>
    </row>
    <row r="23" spans="1:17" s="106" customFormat="1" ht="15" customHeight="1" x14ac:dyDescent="0.2">
      <c r="A23" s="121"/>
      <c r="B23" s="133" t="s">
        <v>40</v>
      </c>
      <c r="C23" s="134"/>
      <c r="D23" s="135"/>
      <c r="E23" s="136"/>
      <c r="F23" s="134"/>
      <c r="G23" s="137"/>
      <c r="H23" s="136"/>
      <c r="I23" s="138"/>
      <c r="J23" s="138"/>
      <c r="K23" s="139"/>
      <c r="L23" s="139"/>
      <c r="M23" s="139"/>
      <c r="N23" s="139"/>
      <c r="O23" s="139"/>
      <c r="P23" s="140">
        <v>25</v>
      </c>
      <c r="Q23" s="141" t="s">
        <v>10</v>
      </c>
    </row>
    <row r="24" spans="1:17" s="106" customFormat="1" ht="15" customHeight="1" x14ac:dyDescent="0.2">
      <c r="A24" s="121"/>
      <c r="B24" s="123"/>
      <c r="C24" s="124"/>
      <c r="D24" s="125"/>
      <c r="E24" s="126"/>
      <c r="F24" s="124"/>
      <c r="G24" s="127"/>
      <c r="H24" s="126"/>
      <c r="I24" s="128"/>
      <c r="J24" s="129"/>
      <c r="K24" s="130"/>
      <c r="L24" s="129"/>
      <c r="M24" s="129"/>
      <c r="N24" s="129"/>
      <c r="O24" s="129"/>
      <c r="P24" s="131"/>
      <c r="Q24" s="132"/>
    </row>
    <row r="25" spans="1:17" s="119" customFormat="1" ht="15" customHeight="1" x14ac:dyDescent="0.2">
      <c r="A25" s="121" t="s">
        <v>145</v>
      </c>
      <c r="B25" s="231" t="str">
        <f>'Planilha Orçamentária'!D13</f>
        <v>Rede de luz, incl. padrão entr. energia trifás. cabo ligação até barracões, quadro distrib., disj. e chave de força, cons. 20m entre padrão entr.e QDG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3"/>
      <c r="Q25" s="122">
        <v>20</v>
      </c>
    </row>
    <row r="26" spans="1:17" s="106" customFormat="1" ht="15" customHeight="1" x14ac:dyDescent="0.2">
      <c r="A26" s="121"/>
      <c r="B26" s="123" t="s">
        <v>56</v>
      </c>
      <c r="C26" s="124"/>
      <c r="D26" s="125"/>
      <c r="E26" s="126"/>
      <c r="F26" s="124"/>
      <c r="G26" s="127"/>
      <c r="H26" s="126"/>
      <c r="I26" s="128"/>
      <c r="J26" s="129"/>
      <c r="K26" s="130">
        <v>20</v>
      </c>
      <c r="L26" s="129"/>
      <c r="M26" s="129"/>
      <c r="N26" s="129"/>
      <c r="O26" s="129"/>
      <c r="P26" s="131">
        <v>20</v>
      </c>
      <c r="Q26" s="132"/>
    </row>
    <row r="27" spans="1:17" s="106" customFormat="1" ht="15" customHeight="1" x14ac:dyDescent="0.2">
      <c r="A27" s="121"/>
      <c r="B27" s="133" t="s">
        <v>40</v>
      </c>
      <c r="C27" s="134"/>
      <c r="D27" s="135"/>
      <c r="E27" s="136"/>
      <c r="F27" s="134"/>
      <c r="G27" s="137"/>
      <c r="H27" s="136"/>
      <c r="I27" s="138"/>
      <c r="J27" s="138"/>
      <c r="K27" s="139"/>
      <c r="L27" s="139"/>
      <c r="M27" s="139"/>
      <c r="N27" s="139"/>
      <c r="O27" s="139"/>
      <c r="P27" s="140">
        <v>20</v>
      </c>
      <c r="Q27" s="141" t="s">
        <v>10</v>
      </c>
    </row>
    <row r="28" spans="1:17" s="106" customFormat="1" ht="15" customHeight="1" x14ac:dyDescent="0.2">
      <c r="A28" s="121"/>
      <c r="B28" s="123"/>
      <c r="C28" s="124"/>
      <c r="D28" s="125"/>
      <c r="E28" s="126"/>
      <c r="F28" s="124"/>
      <c r="G28" s="127"/>
      <c r="H28" s="126"/>
      <c r="I28" s="128"/>
      <c r="J28" s="129"/>
      <c r="K28" s="130"/>
      <c r="L28" s="129"/>
      <c r="M28" s="129"/>
      <c r="N28" s="129"/>
      <c r="O28" s="129"/>
      <c r="P28" s="131"/>
      <c r="Q28" s="132"/>
    </row>
    <row r="29" spans="1:17" s="119" customFormat="1" ht="15" customHeight="1" x14ac:dyDescent="0.2">
      <c r="A29" s="121" t="s">
        <v>146</v>
      </c>
      <c r="B29" s="231" t="str">
        <f>'Planilha Orçamentária'!D14</f>
        <v>Reservatório de fibra de vidro de 1000 L, incl. suporte em madeira de 7x12cm, elevado de 4m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3"/>
      <c r="Q29" s="122">
        <v>1</v>
      </c>
    </row>
    <row r="30" spans="1:17" s="106" customFormat="1" ht="15" customHeight="1" x14ac:dyDescent="0.2">
      <c r="A30" s="121"/>
      <c r="B30" s="123" t="s">
        <v>56</v>
      </c>
      <c r="C30" s="124"/>
      <c r="D30" s="125"/>
      <c r="E30" s="126"/>
      <c r="F30" s="124"/>
      <c r="G30" s="127"/>
      <c r="H30" s="126"/>
      <c r="I30" s="128"/>
      <c r="J30" s="129">
        <v>1</v>
      </c>
      <c r="K30" s="130"/>
      <c r="L30" s="129"/>
      <c r="M30" s="129"/>
      <c r="N30" s="129"/>
      <c r="O30" s="129"/>
      <c r="P30" s="131">
        <v>1</v>
      </c>
      <c r="Q30" s="132"/>
    </row>
    <row r="31" spans="1:17" s="106" customFormat="1" ht="15" customHeight="1" x14ac:dyDescent="0.2">
      <c r="A31" s="121"/>
      <c r="B31" s="133" t="s">
        <v>40</v>
      </c>
      <c r="C31" s="134"/>
      <c r="D31" s="135"/>
      <c r="E31" s="136"/>
      <c r="F31" s="134"/>
      <c r="G31" s="137"/>
      <c r="H31" s="136"/>
      <c r="I31" s="138"/>
      <c r="J31" s="138"/>
      <c r="K31" s="139"/>
      <c r="L31" s="139"/>
      <c r="M31" s="139"/>
      <c r="N31" s="139"/>
      <c r="O31" s="139"/>
      <c r="P31" s="140">
        <v>1</v>
      </c>
      <c r="Q31" s="141" t="s">
        <v>8</v>
      </c>
    </row>
    <row r="32" spans="1:17" s="106" customFormat="1" ht="15" customHeight="1" x14ac:dyDescent="0.2">
      <c r="A32" s="121"/>
      <c r="B32" s="123"/>
      <c r="C32" s="124"/>
      <c r="D32" s="125"/>
      <c r="E32" s="126"/>
      <c r="F32" s="124"/>
      <c r="G32" s="127"/>
      <c r="H32" s="126"/>
      <c r="I32" s="128"/>
      <c r="J32" s="129"/>
      <c r="K32" s="130"/>
      <c r="L32" s="129"/>
      <c r="M32" s="129"/>
      <c r="N32" s="129"/>
      <c r="O32" s="129"/>
      <c r="P32" s="131"/>
      <c r="Q32" s="132"/>
    </row>
    <row r="33" spans="1:17" s="119" customFormat="1" ht="15" customHeight="1" x14ac:dyDescent="0.2">
      <c r="A33" s="121" t="s">
        <v>147</v>
      </c>
      <c r="B33" s="231" t="str">
        <f>'Planilha Orçamentária'!D15</f>
        <v>Tapume de vedação e proteção, executado com chapas de compensado resinado com 6 mm de espessura, exclusive pintura, em Vias Urbanas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3"/>
      <c r="Q33" s="122">
        <v>48</v>
      </c>
    </row>
    <row r="34" spans="1:17" s="106" customFormat="1" ht="15" customHeight="1" x14ac:dyDescent="0.2">
      <c r="A34" s="121"/>
      <c r="B34" s="123" t="s">
        <v>56</v>
      </c>
      <c r="C34" s="124"/>
      <c r="D34" s="125"/>
      <c r="E34" s="126"/>
      <c r="F34" s="124"/>
      <c r="G34" s="127"/>
      <c r="H34" s="126"/>
      <c r="I34" s="128"/>
      <c r="J34" s="129">
        <v>4</v>
      </c>
      <c r="K34" s="130">
        <v>12</v>
      </c>
      <c r="L34" s="129"/>
      <c r="M34" s="129"/>
      <c r="N34" s="129"/>
      <c r="O34" s="129"/>
      <c r="P34" s="131">
        <v>48</v>
      </c>
      <c r="Q34" s="132"/>
    </row>
    <row r="35" spans="1:17" s="106" customFormat="1" ht="15" customHeight="1" x14ac:dyDescent="0.2">
      <c r="A35" s="121"/>
      <c r="B35" s="133" t="s">
        <v>40</v>
      </c>
      <c r="C35" s="134"/>
      <c r="D35" s="135"/>
      <c r="E35" s="136"/>
      <c r="F35" s="134"/>
      <c r="G35" s="137"/>
      <c r="H35" s="136"/>
      <c r="I35" s="138"/>
      <c r="J35" s="138"/>
      <c r="K35" s="139"/>
      <c r="L35" s="139"/>
      <c r="M35" s="139"/>
      <c r="N35" s="139"/>
      <c r="O35" s="139"/>
      <c r="P35" s="140">
        <v>48</v>
      </c>
      <c r="Q35" s="141" t="s">
        <v>15</v>
      </c>
    </row>
    <row r="36" spans="1:17" s="106" customFormat="1" ht="15" customHeight="1" x14ac:dyDescent="0.2">
      <c r="A36" s="121"/>
      <c r="B36" s="123"/>
      <c r="C36" s="124"/>
      <c r="D36" s="125"/>
      <c r="E36" s="126"/>
      <c r="F36" s="124"/>
      <c r="G36" s="127"/>
      <c r="H36" s="126"/>
      <c r="I36" s="128"/>
      <c r="J36" s="129"/>
      <c r="K36" s="130"/>
      <c r="L36" s="129"/>
      <c r="M36" s="129"/>
      <c r="N36" s="129"/>
      <c r="O36" s="129"/>
      <c r="P36" s="131"/>
      <c r="Q36" s="132"/>
    </row>
    <row r="37" spans="1:17" s="120" customFormat="1" ht="15" customHeight="1" x14ac:dyDescent="0.2">
      <c r="A37" s="107" t="s">
        <v>74</v>
      </c>
      <c r="B37" s="108" t="s">
        <v>14</v>
      </c>
      <c r="C37" s="109"/>
      <c r="D37" s="110"/>
      <c r="E37" s="111"/>
      <c r="F37" s="109"/>
      <c r="G37" s="112"/>
      <c r="H37" s="111"/>
      <c r="I37" s="113"/>
      <c r="J37" s="114"/>
      <c r="K37" s="115"/>
      <c r="L37" s="114"/>
      <c r="M37" s="116"/>
      <c r="N37" s="114"/>
      <c r="O37" s="116"/>
      <c r="P37" s="117"/>
      <c r="Q37" s="118"/>
    </row>
    <row r="38" spans="1:17" s="106" customFormat="1" ht="15" customHeight="1" x14ac:dyDescent="0.2">
      <c r="A38" s="121" t="s">
        <v>148</v>
      </c>
      <c r="B38" s="231" t="str">
        <f>'Planilha Orçamentária'!D19</f>
        <v>Placa de obra nas dimensões de 2,0 x 4,0 m, padrão SEDURB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3"/>
      <c r="Q38" s="122">
        <v>8</v>
      </c>
    </row>
    <row r="39" spans="1:17" s="106" customFormat="1" ht="15" customHeight="1" x14ac:dyDescent="0.2">
      <c r="A39" s="121"/>
      <c r="B39" s="123"/>
      <c r="C39" s="124"/>
      <c r="D39" s="125"/>
      <c r="E39" s="126"/>
      <c r="F39" s="124"/>
      <c r="G39" s="127"/>
      <c r="H39" s="126"/>
      <c r="I39" s="128"/>
      <c r="J39" s="129">
        <v>1</v>
      </c>
      <c r="K39" s="130">
        <v>2</v>
      </c>
      <c r="L39" s="129">
        <v>4</v>
      </c>
      <c r="M39" s="129"/>
      <c r="N39" s="129"/>
      <c r="O39" s="129"/>
      <c r="P39" s="131">
        <v>8</v>
      </c>
      <c r="Q39" s="132"/>
    </row>
    <row r="40" spans="1:17" s="106" customFormat="1" ht="15" customHeight="1" x14ac:dyDescent="0.2">
      <c r="A40" s="121"/>
      <c r="B40" s="133" t="s">
        <v>40</v>
      </c>
      <c r="C40" s="134"/>
      <c r="D40" s="135"/>
      <c r="E40" s="136"/>
      <c r="F40" s="134"/>
      <c r="G40" s="137"/>
      <c r="H40" s="136"/>
      <c r="I40" s="138"/>
      <c r="J40" s="138"/>
      <c r="K40" s="139"/>
      <c r="L40" s="139"/>
      <c r="M40" s="139"/>
      <c r="N40" s="139"/>
      <c r="O40" s="139"/>
      <c r="P40" s="140">
        <v>8</v>
      </c>
      <c r="Q40" s="141" t="s">
        <v>15</v>
      </c>
    </row>
    <row r="41" spans="1:17" s="106" customFormat="1" ht="15" customHeight="1" x14ac:dyDescent="0.2">
      <c r="A41" s="121"/>
      <c r="B41" s="123"/>
      <c r="C41" s="124"/>
      <c r="D41" s="125"/>
      <c r="E41" s="126"/>
      <c r="F41" s="124"/>
      <c r="G41" s="127"/>
      <c r="H41" s="126"/>
      <c r="I41" s="128"/>
      <c r="J41" s="129"/>
      <c r="K41" s="130"/>
      <c r="L41" s="129"/>
      <c r="M41" s="129"/>
      <c r="N41" s="129"/>
      <c r="O41" s="129"/>
      <c r="P41" s="131"/>
      <c r="Q41" s="132"/>
    </row>
    <row r="42" spans="1:17" s="120" customFormat="1" ht="15" customHeight="1" x14ac:dyDescent="0.2">
      <c r="A42" s="107" t="s">
        <v>73</v>
      </c>
      <c r="B42" s="108" t="s">
        <v>16</v>
      </c>
      <c r="C42" s="109"/>
      <c r="D42" s="110"/>
      <c r="E42" s="111"/>
      <c r="F42" s="109"/>
      <c r="G42" s="112"/>
      <c r="H42" s="111"/>
      <c r="I42" s="113"/>
      <c r="J42" s="114"/>
      <c r="K42" s="115"/>
      <c r="L42" s="114"/>
      <c r="M42" s="116"/>
      <c r="N42" s="114"/>
      <c r="O42" s="116"/>
      <c r="P42" s="117"/>
      <c r="Q42" s="118"/>
    </row>
    <row r="43" spans="1:17" s="106" customFormat="1" ht="12.75" x14ac:dyDescent="0.2">
      <c r="A43" s="121" t="s">
        <v>149</v>
      </c>
      <c r="B43" s="231" t="str">
        <f>'Planilha Orçamentária'!D23</f>
        <v>Escavação e carga de material de 1ª categoria com escavadeira em Vias Urbanas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3"/>
      <c r="Q43" s="122">
        <v>2681.41</v>
      </c>
    </row>
    <row r="44" spans="1:17" s="142" customFormat="1" ht="15" customHeight="1" x14ac:dyDescent="0.2">
      <c r="A44" s="121"/>
      <c r="B44" s="123" t="s">
        <v>108</v>
      </c>
      <c r="C44" s="124">
        <v>200</v>
      </c>
      <c r="D44" s="125" t="s">
        <v>39</v>
      </c>
      <c r="E44" s="126">
        <v>0</v>
      </c>
      <c r="F44" s="124">
        <v>202</v>
      </c>
      <c r="G44" s="127" t="s">
        <v>39</v>
      </c>
      <c r="H44" s="126">
        <v>10.8</v>
      </c>
      <c r="I44" s="128"/>
      <c r="J44" s="129"/>
      <c r="K44" s="130">
        <v>50.8</v>
      </c>
      <c r="L44" s="129"/>
      <c r="M44" s="129"/>
      <c r="N44" s="129"/>
      <c r="O44" s="129">
        <v>75.78</v>
      </c>
      <c r="P44" s="131">
        <v>75.78</v>
      </c>
      <c r="Q44" s="132"/>
    </row>
    <row r="45" spans="1:17" s="142" customFormat="1" ht="15" customHeight="1" x14ac:dyDescent="0.2">
      <c r="A45" s="121"/>
      <c r="B45" s="123" t="s">
        <v>109</v>
      </c>
      <c r="C45" s="124">
        <v>300</v>
      </c>
      <c r="D45" s="125" t="s">
        <v>39</v>
      </c>
      <c r="E45" s="126">
        <v>0</v>
      </c>
      <c r="F45" s="124">
        <v>308</v>
      </c>
      <c r="G45" s="127" t="s">
        <v>39</v>
      </c>
      <c r="H45" s="126">
        <v>15.8</v>
      </c>
      <c r="I45" s="128"/>
      <c r="J45" s="129"/>
      <c r="K45" s="130">
        <v>175.8</v>
      </c>
      <c r="L45" s="129"/>
      <c r="M45" s="129"/>
      <c r="N45" s="129"/>
      <c r="O45" s="129">
        <v>261.49</v>
      </c>
      <c r="P45" s="131">
        <v>261.49</v>
      </c>
      <c r="Q45" s="132"/>
    </row>
    <row r="46" spans="1:17" s="142" customFormat="1" ht="15" customHeight="1" x14ac:dyDescent="0.2">
      <c r="A46" s="121"/>
      <c r="B46" s="123" t="s">
        <v>110</v>
      </c>
      <c r="C46" s="124">
        <v>500</v>
      </c>
      <c r="D46" s="125" t="s">
        <v>39</v>
      </c>
      <c r="E46" s="126">
        <v>0</v>
      </c>
      <c r="F46" s="124">
        <v>503</v>
      </c>
      <c r="G46" s="127" t="s">
        <v>39</v>
      </c>
      <c r="H46" s="126">
        <v>13.8</v>
      </c>
      <c r="I46" s="128"/>
      <c r="J46" s="129"/>
      <c r="K46" s="130">
        <v>73.8</v>
      </c>
      <c r="L46" s="129"/>
      <c r="M46" s="129"/>
      <c r="N46" s="129"/>
      <c r="O46" s="129">
        <v>50.19</v>
      </c>
      <c r="P46" s="131">
        <v>50.19</v>
      </c>
      <c r="Q46" s="132"/>
    </row>
    <row r="47" spans="1:17" s="142" customFormat="1" ht="15" customHeight="1" x14ac:dyDescent="0.2">
      <c r="A47" s="121"/>
      <c r="B47" s="123" t="s">
        <v>111</v>
      </c>
      <c r="C47" s="124">
        <v>1000</v>
      </c>
      <c r="D47" s="125" t="s">
        <v>39</v>
      </c>
      <c r="E47" s="126">
        <v>0</v>
      </c>
      <c r="F47" s="124">
        <v>1002</v>
      </c>
      <c r="G47" s="127" t="s">
        <v>39</v>
      </c>
      <c r="H47" s="126">
        <v>11.8</v>
      </c>
      <c r="I47" s="128"/>
      <c r="J47" s="129"/>
      <c r="K47" s="130">
        <v>51.8</v>
      </c>
      <c r="L47" s="129"/>
      <c r="M47" s="129"/>
      <c r="N47" s="129"/>
      <c r="O47" s="129">
        <v>90.71</v>
      </c>
      <c r="P47" s="131">
        <v>90.71</v>
      </c>
      <c r="Q47" s="132"/>
    </row>
    <row r="48" spans="1:17" s="142" customFormat="1" ht="15" customHeight="1" x14ac:dyDescent="0.2">
      <c r="A48" s="121"/>
      <c r="B48" s="123" t="s">
        <v>112</v>
      </c>
      <c r="C48" s="124">
        <v>2000</v>
      </c>
      <c r="D48" s="125" t="s">
        <v>39</v>
      </c>
      <c r="E48" s="126">
        <v>0</v>
      </c>
      <c r="F48" s="124">
        <v>2002</v>
      </c>
      <c r="G48" s="127" t="s">
        <v>39</v>
      </c>
      <c r="H48" s="126">
        <v>9</v>
      </c>
      <c r="I48" s="128"/>
      <c r="J48" s="129"/>
      <c r="K48" s="130">
        <v>49</v>
      </c>
      <c r="L48" s="129"/>
      <c r="M48" s="129"/>
      <c r="N48" s="129"/>
      <c r="O48" s="129">
        <v>66.92</v>
      </c>
      <c r="P48" s="131">
        <v>66.92</v>
      </c>
      <c r="Q48" s="132"/>
    </row>
    <row r="49" spans="1:17" s="106" customFormat="1" ht="15" customHeight="1" x14ac:dyDescent="0.2">
      <c r="A49" s="121"/>
      <c r="B49" s="133" t="s">
        <v>40</v>
      </c>
      <c r="C49" s="134"/>
      <c r="D49" s="135"/>
      <c r="E49" s="136"/>
      <c r="F49" s="134"/>
      <c r="G49" s="137"/>
      <c r="H49" s="136"/>
      <c r="I49" s="138"/>
      <c r="J49" s="138"/>
      <c r="K49" s="143">
        <v>1734.9999999999998</v>
      </c>
      <c r="L49" s="139"/>
      <c r="M49" s="139"/>
      <c r="N49" s="139"/>
      <c r="O49" s="139"/>
      <c r="P49" s="140">
        <f>SUM(P44:P48)</f>
        <v>545.08999999999992</v>
      </c>
      <c r="Q49" s="141" t="s">
        <v>18</v>
      </c>
    </row>
    <row r="50" spans="1:17" s="106" customFormat="1" ht="15" customHeight="1" x14ac:dyDescent="0.2">
      <c r="A50" s="121"/>
      <c r="B50" s="123"/>
      <c r="C50" s="124"/>
      <c r="D50" s="125"/>
      <c r="E50" s="126"/>
      <c r="F50" s="124"/>
      <c r="G50" s="127"/>
      <c r="H50" s="126"/>
      <c r="I50" s="128"/>
      <c r="J50" s="129"/>
      <c r="K50" s="130"/>
      <c r="L50" s="129"/>
      <c r="M50" s="129"/>
      <c r="N50" s="129"/>
      <c r="O50" s="129"/>
      <c r="P50" s="131"/>
      <c r="Q50" s="132"/>
    </row>
    <row r="51" spans="1:17" s="119" customFormat="1" ht="15" customHeight="1" x14ac:dyDescent="0.2">
      <c r="A51" s="121" t="s">
        <v>150</v>
      </c>
      <c r="B51" s="231" t="str">
        <f>'Planilha Orçamentária'!D24</f>
        <v>Compactação de aterros 100% PN em Vias Urbanas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3"/>
      <c r="Q51" s="122">
        <v>583.91</v>
      </c>
    </row>
    <row r="52" spans="1:17" s="119" customFormat="1" ht="15" customHeight="1" x14ac:dyDescent="0.2">
      <c r="A52" s="121"/>
      <c r="B52" s="123" t="s">
        <v>108</v>
      </c>
      <c r="C52" s="124">
        <v>200</v>
      </c>
      <c r="D52" s="125" t="s">
        <v>39</v>
      </c>
      <c r="E52" s="126">
        <v>0</v>
      </c>
      <c r="F52" s="124">
        <v>202</v>
      </c>
      <c r="G52" s="127" t="s">
        <v>39</v>
      </c>
      <c r="H52" s="126">
        <v>10.8</v>
      </c>
      <c r="I52" s="144"/>
      <c r="J52" s="144"/>
      <c r="K52" s="130">
        <v>50.8</v>
      </c>
      <c r="L52" s="144"/>
      <c r="M52" s="144"/>
      <c r="N52" s="144"/>
      <c r="O52" s="129">
        <v>42.37</v>
      </c>
      <c r="P52" s="131">
        <v>42.37</v>
      </c>
      <c r="Q52" s="122"/>
    </row>
    <row r="53" spans="1:17" s="119" customFormat="1" ht="15" customHeight="1" x14ac:dyDescent="0.2">
      <c r="A53" s="121"/>
      <c r="B53" s="123" t="s">
        <v>109</v>
      </c>
      <c r="C53" s="124">
        <v>300</v>
      </c>
      <c r="D53" s="125" t="s">
        <v>39</v>
      </c>
      <c r="E53" s="126">
        <v>0</v>
      </c>
      <c r="F53" s="124">
        <v>308</v>
      </c>
      <c r="G53" s="127" t="s">
        <v>39</v>
      </c>
      <c r="H53" s="126">
        <v>15.8</v>
      </c>
      <c r="I53" s="144"/>
      <c r="J53" s="144"/>
      <c r="K53" s="130">
        <v>175.8</v>
      </c>
      <c r="L53" s="144"/>
      <c r="M53" s="144"/>
      <c r="N53" s="144"/>
      <c r="O53" s="129">
        <v>107.24</v>
      </c>
      <c r="P53" s="131">
        <v>107.24</v>
      </c>
      <c r="Q53" s="122"/>
    </row>
    <row r="54" spans="1:17" s="119" customFormat="1" ht="15" customHeight="1" x14ac:dyDescent="0.2">
      <c r="A54" s="121"/>
      <c r="B54" s="123" t="s">
        <v>110</v>
      </c>
      <c r="C54" s="124">
        <v>500</v>
      </c>
      <c r="D54" s="125" t="s">
        <v>39</v>
      </c>
      <c r="E54" s="126">
        <v>0</v>
      </c>
      <c r="F54" s="124">
        <v>503</v>
      </c>
      <c r="G54" s="127" t="s">
        <v>39</v>
      </c>
      <c r="H54" s="126">
        <v>13.8</v>
      </c>
      <c r="I54" s="144"/>
      <c r="J54" s="144"/>
      <c r="K54" s="130">
        <v>73.8</v>
      </c>
      <c r="L54" s="144"/>
      <c r="M54" s="144"/>
      <c r="N54" s="144"/>
      <c r="O54" s="129">
        <v>20.260000000000002</v>
      </c>
      <c r="P54" s="131">
        <v>20.260000000000002</v>
      </c>
      <c r="Q54" s="122"/>
    </row>
    <row r="55" spans="1:17" s="119" customFormat="1" ht="15" customHeight="1" x14ac:dyDescent="0.2">
      <c r="A55" s="121"/>
      <c r="B55" s="123" t="s">
        <v>111</v>
      </c>
      <c r="C55" s="124">
        <v>1000</v>
      </c>
      <c r="D55" s="125" t="s">
        <v>39</v>
      </c>
      <c r="E55" s="126">
        <v>0</v>
      </c>
      <c r="F55" s="124">
        <v>1002</v>
      </c>
      <c r="G55" s="127" t="s">
        <v>39</v>
      </c>
      <c r="H55" s="126">
        <v>11.8</v>
      </c>
      <c r="I55" s="144"/>
      <c r="J55" s="144"/>
      <c r="K55" s="130">
        <v>51.8</v>
      </c>
      <c r="L55" s="144"/>
      <c r="M55" s="144"/>
      <c r="N55" s="144"/>
      <c r="O55" s="129">
        <v>9.93</v>
      </c>
      <c r="P55" s="131">
        <v>9.93</v>
      </c>
      <c r="Q55" s="122"/>
    </row>
    <row r="56" spans="1:17" s="119" customFormat="1" ht="15" customHeight="1" x14ac:dyDescent="0.2">
      <c r="A56" s="121"/>
      <c r="B56" s="123" t="s">
        <v>112</v>
      </c>
      <c r="C56" s="124">
        <v>2000</v>
      </c>
      <c r="D56" s="125" t="s">
        <v>39</v>
      </c>
      <c r="E56" s="126">
        <v>0</v>
      </c>
      <c r="F56" s="124">
        <v>2002</v>
      </c>
      <c r="G56" s="127" t="s">
        <v>39</v>
      </c>
      <c r="H56" s="126">
        <v>9</v>
      </c>
      <c r="I56" s="144"/>
      <c r="J56" s="144"/>
      <c r="K56" s="130">
        <v>49</v>
      </c>
      <c r="L56" s="144"/>
      <c r="M56" s="144"/>
      <c r="N56" s="144"/>
      <c r="O56" s="129">
        <v>22.43</v>
      </c>
      <c r="P56" s="131">
        <v>22.43</v>
      </c>
      <c r="Q56" s="122"/>
    </row>
    <row r="57" spans="1:17" s="106" customFormat="1" ht="15" customHeight="1" x14ac:dyDescent="0.2">
      <c r="A57" s="121"/>
      <c r="B57" s="133" t="s">
        <v>40</v>
      </c>
      <c r="C57" s="134"/>
      <c r="D57" s="135"/>
      <c r="E57" s="136"/>
      <c r="F57" s="134"/>
      <c r="G57" s="137"/>
      <c r="H57" s="136"/>
      <c r="I57" s="138"/>
      <c r="J57" s="138"/>
      <c r="K57" s="139"/>
      <c r="L57" s="139"/>
      <c r="M57" s="139"/>
      <c r="N57" s="139"/>
      <c r="O57" s="139"/>
      <c r="P57" s="140">
        <f>SUM(P52:P56)</f>
        <v>202.23</v>
      </c>
      <c r="Q57" s="141" t="s">
        <v>18</v>
      </c>
    </row>
    <row r="58" spans="1:17" s="106" customFormat="1" ht="15" customHeight="1" x14ac:dyDescent="0.2">
      <c r="A58" s="121"/>
      <c r="B58" s="123"/>
      <c r="C58" s="124"/>
      <c r="D58" s="125"/>
      <c r="E58" s="126"/>
      <c r="F58" s="124"/>
      <c r="G58" s="127"/>
      <c r="H58" s="126"/>
      <c r="I58" s="128"/>
      <c r="J58" s="129"/>
      <c r="K58" s="130"/>
      <c r="L58" s="129"/>
      <c r="M58" s="129"/>
      <c r="N58" s="129"/>
      <c r="O58" s="129"/>
      <c r="P58" s="131"/>
      <c r="Q58" s="132"/>
    </row>
    <row r="59" spans="1:17" s="119" customFormat="1" ht="15" customHeight="1" x14ac:dyDescent="0.2">
      <c r="A59" s="121" t="s">
        <v>151</v>
      </c>
      <c r="B59" s="231" t="str">
        <f>'Planilha Orçamentária'!D25</f>
        <v>Transporte Local de Materiais (TR-101-01) (Vias urbanas - Caminhão basculante) (DMT=1,011XP + 1,348XR + 1,685) (XP=0km; XR=5km)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3"/>
      <c r="Q59" s="122">
        <v>3356</v>
      </c>
    </row>
    <row r="60" spans="1:17" s="106" customFormat="1" ht="15" customHeight="1" x14ac:dyDescent="0.2">
      <c r="A60" s="121"/>
      <c r="B60" s="123" t="s">
        <v>91</v>
      </c>
      <c r="C60" s="124"/>
      <c r="D60" s="125"/>
      <c r="E60" s="126"/>
      <c r="F60" s="124"/>
      <c r="G60" s="127"/>
      <c r="H60" s="126"/>
      <c r="I60" s="128"/>
      <c r="J60" s="129"/>
      <c r="K60" s="130"/>
      <c r="L60" s="129"/>
      <c r="M60" s="145">
        <v>1.6</v>
      </c>
      <c r="N60" s="129"/>
      <c r="O60" s="129">
        <f>P49</f>
        <v>545.08999999999992</v>
      </c>
      <c r="P60" s="131">
        <f>ROUND(O60*M60,2)</f>
        <v>872.14</v>
      </c>
      <c r="Q60" s="132"/>
    </row>
    <row r="61" spans="1:17" s="106" customFormat="1" ht="15" customHeight="1" x14ac:dyDescent="0.2">
      <c r="A61" s="121"/>
      <c r="B61" s="123" t="s">
        <v>92</v>
      </c>
      <c r="C61" s="124"/>
      <c r="D61" s="125"/>
      <c r="E61" s="126"/>
      <c r="F61" s="124"/>
      <c r="G61" s="127"/>
      <c r="H61" s="126"/>
      <c r="I61" s="128"/>
      <c r="J61" s="129"/>
      <c r="K61" s="130"/>
      <c r="L61" s="129"/>
      <c r="M61" s="145">
        <v>1.6</v>
      </c>
      <c r="N61" s="129"/>
      <c r="O61" s="129">
        <f>P57</f>
        <v>202.23</v>
      </c>
      <c r="P61" s="131">
        <f>ROUND(O61*M61,2)*(-1)</f>
        <v>-323.57</v>
      </c>
      <c r="Q61" s="132"/>
    </row>
    <row r="62" spans="1:17" s="106" customFormat="1" ht="15" customHeight="1" x14ac:dyDescent="0.2">
      <c r="A62" s="121"/>
      <c r="B62" s="133" t="s">
        <v>40</v>
      </c>
      <c r="C62" s="134"/>
      <c r="D62" s="135"/>
      <c r="E62" s="136"/>
      <c r="F62" s="134"/>
      <c r="G62" s="137"/>
      <c r="H62" s="136"/>
      <c r="I62" s="138"/>
      <c r="J62" s="138"/>
      <c r="K62" s="139"/>
      <c r="L62" s="139"/>
      <c r="M62" s="139"/>
      <c r="N62" s="139"/>
      <c r="O62" s="139"/>
      <c r="P62" s="140">
        <f>SUM(P60:P61)</f>
        <v>548.56999999999994</v>
      </c>
      <c r="Q62" s="141" t="s">
        <v>20</v>
      </c>
    </row>
    <row r="63" spans="1:17" s="106" customFormat="1" ht="15" customHeight="1" x14ac:dyDescent="0.2">
      <c r="A63" s="121"/>
      <c r="B63" s="123"/>
      <c r="C63" s="124"/>
      <c r="D63" s="125"/>
      <c r="E63" s="126"/>
      <c r="F63" s="124"/>
      <c r="G63" s="127"/>
      <c r="H63" s="126"/>
      <c r="I63" s="128"/>
      <c r="J63" s="129"/>
      <c r="K63" s="130"/>
      <c r="L63" s="129"/>
      <c r="M63" s="129"/>
      <c r="N63" s="129"/>
      <c r="O63" s="129"/>
      <c r="P63" s="131"/>
      <c r="Q63" s="132"/>
    </row>
    <row r="64" spans="1:17" s="106" customFormat="1" ht="15" customHeight="1" x14ac:dyDescent="0.2">
      <c r="A64" s="146" t="s">
        <v>72</v>
      </c>
      <c r="B64" s="147" t="s">
        <v>21</v>
      </c>
      <c r="C64" s="124"/>
      <c r="D64" s="125"/>
      <c r="E64" s="126"/>
      <c r="F64" s="124"/>
      <c r="G64" s="127"/>
      <c r="H64" s="126"/>
      <c r="I64" s="128"/>
      <c r="J64" s="129"/>
      <c r="K64" s="130"/>
      <c r="L64" s="129"/>
      <c r="M64" s="129"/>
      <c r="N64" s="129"/>
      <c r="O64" s="129"/>
      <c r="P64" s="131"/>
      <c r="Q64" s="132"/>
    </row>
    <row r="65" spans="1:17" s="119" customFormat="1" ht="15" customHeight="1" x14ac:dyDescent="0.2">
      <c r="A65" s="121" t="s">
        <v>152</v>
      </c>
      <c r="B65" s="231" t="str">
        <f>'Planilha Orçamentária'!D29</f>
        <v>Escavação mecânica em material de 1ª cat. H-&gt; 0,00 a 1,50 m, em Vias Urbanas</v>
      </c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3"/>
      <c r="Q65" s="122">
        <v>3214.6</v>
      </c>
    </row>
    <row r="66" spans="1:17" s="119" customFormat="1" ht="15" customHeight="1" x14ac:dyDescent="0.2">
      <c r="A66" s="121"/>
      <c r="B66" s="123" t="s">
        <v>106</v>
      </c>
      <c r="C66" s="124">
        <v>200</v>
      </c>
      <c r="D66" s="124" t="s">
        <v>39</v>
      </c>
      <c r="E66" s="124">
        <v>4</v>
      </c>
      <c r="F66" s="124">
        <v>201</v>
      </c>
      <c r="G66" s="124" t="s">
        <v>39</v>
      </c>
      <c r="H66" s="124">
        <v>10</v>
      </c>
      <c r="I66" s="144"/>
      <c r="J66" s="148">
        <v>1</v>
      </c>
      <c r="K66" s="130">
        <v>26</v>
      </c>
      <c r="L66" s="130">
        <v>2</v>
      </c>
      <c r="M66" s="129">
        <v>1.08</v>
      </c>
      <c r="N66" s="129"/>
      <c r="O66" s="129">
        <f>M66*L66*K66</f>
        <v>56.160000000000004</v>
      </c>
      <c r="P66" s="131">
        <f>O66</f>
        <v>56.160000000000004</v>
      </c>
      <c r="Q66" s="122"/>
    </row>
    <row r="67" spans="1:17" s="119" customFormat="1" ht="15" customHeight="1" x14ac:dyDescent="0.2">
      <c r="A67" s="121"/>
      <c r="B67" s="123" t="s">
        <v>106</v>
      </c>
      <c r="C67" s="124">
        <v>201</v>
      </c>
      <c r="D67" s="124" t="s">
        <v>39</v>
      </c>
      <c r="E67" s="124">
        <v>10</v>
      </c>
      <c r="F67" s="124">
        <v>200</v>
      </c>
      <c r="G67" s="124" t="s">
        <v>39</v>
      </c>
      <c r="H67" s="124">
        <v>9</v>
      </c>
      <c r="I67" s="144"/>
      <c r="J67" s="148">
        <v>1</v>
      </c>
      <c r="K67" s="130">
        <v>21</v>
      </c>
      <c r="L67" s="130">
        <v>2</v>
      </c>
      <c r="M67" s="129">
        <v>1.1000000000000001</v>
      </c>
      <c r="N67" s="129"/>
      <c r="O67" s="129">
        <f t="shared" ref="O67:O69" si="0">M67*L67*K67</f>
        <v>46.2</v>
      </c>
      <c r="P67" s="131">
        <f t="shared" ref="P67:P69" si="1">O67</f>
        <v>46.2</v>
      </c>
      <c r="Q67" s="122"/>
    </row>
    <row r="68" spans="1:17" s="106" customFormat="1" ht="15" customHeight="1" x14ac:dyDescent="0.2">
      <c r="A68" s="121"/>
      <c r="B68" s="123" t="s">
        <v>106</v>
      </c>
      <c r="C68" s="124">
        <v>1002</v>
      </c>
      <c r="D68" s="124" t="s">
        <v>39</v>
      </c>
      <c r="E68" s="124">
        <v>12</v>
      </c>
      <c r="F68" s="124">
        <v>1001</v>
      </c>
      <c r="G68" s="124" t="s">
        <v>39</v>
      </c>
      <c r="H68" s="124">
        <v>6</v>
      </c>
      <c r="I68" s="128"/>
      <c r="J68" s="148">
        <v>1</v>
      </c>
      <c r="K68" s="130">
        <v>26</v>
      </c>
      <c r="L68" s="130">
        <v>2</v>
      </c>
      <c r="M68" s="129">
        <v>1.3</v>
      </c>
      <c r="N68" s="129"/>
      <c r="O68" s="129">
        <f t="shared" si="0"/>
        <v>67.600000000000009</v>
      </c>
      <c r="P68" s="131">
        <f t="shared" si="1"/>
        <v>67.600000000000009</v>
      </c>
      <c r="Q68" s="132"/>
    </row>
    <row r="69" spans="1:17" s="106" customFormat="1" ht="15" customHeight="1" x14ac:dyDescent="0.2">
      <c r="A69" s="121"/>
      <c r="B69" s="123" t="s">
        <v>106</v>
      </c>
      <c r="C69" s="124">
        <v>1001</v>
      </c>
      <c r="D69" s="124" t="s">
        <v>39</v>
      </c>
      <c r="E69" s="124">
        <v>6</v>
      </c>
      <c r="F69" s="124">
        <v>1000</v>
      </c>
      <c r="G69" s="124" t="s">
        <v>39</v>
      </c>
      <c r="H69" s="124">
        <v>0</v>
      </c>
      <c r="I69" s="128"/>
      <c r="J69" s="148">
        <v>1</v>
      </c>
      <c r="K69" s="130">
        <v>26</v>
      </c>
      <c r="L69" s="130">
        <v>2</v>
      </c>
      <c r="M69" s="129">
        <v>1.35</v>
      </c>
      <c r="N69" s="129"/>
      <c r="O69" s="129">
        <f t="shared" si="0"/>
        <v>70.2</v>
      </c>
      <c r="P69" s="131">
        <f t="shared" si="1"/>
        <v>70.2</v>
      </c>
      <c r="Q69" s="132"/>
    </row>
    <row r="70" spans="1:17" s="106" customFormat="1" ht="15" customHeight="1" x14ac:dyDescent="0.2">
      <c r="A70" s="121"/>
      <c r="B70" s="133" t="s">
        <v>40</v>
      </c>
      <c r="C70" s="134"/>
      <c r="D70" s="135"/>
      <c r="E70" s="136"/>
      <c r="F70" s="134"/>
      <c r="G70" s="137"/>
      <c r="H70" s="136"/>
      <c r="I70" s="138"/>
      <c r="J70" s="138"/>
      <c r="K70" s="139"/>
      <c r="L70" s="139"/>
      <c r="M70" s="139"/>
      <c r="N70" s="139"/>
      <c r="O70" s="139"/>
      <c r="P70" s="140">
        <f>SUM(P66:P69)</f>
        <v>240.16000000000003</v>
      </c>
      <c r="Q70" s="141" t="s">
        <v>18</v>
      </c>
    </row>
    <row r="71" spans="1:17" s="106" customFormat="1" ht="15" customHeight="1" x14ac:dyDescent="0.2">
      <c r="A71" s="121"/>
      <c r="B71" s="123"/>
      <c r="C71" s="124"/>
      <c r="D71" s="124"/>
      <c r="E71" s="124"/>
      <c r="F71" s="124"/>
      <c r="G71" s="124"/>
      <c r="H71" s="124"/>
      <c r="I71" s="128"/>
      <c r="J71" s="148"/>
      <c r="K71" s="130"/>
      <c r="L71" s="130"/>
      <c r="M71" s="129"/>
      <c r="N71" s="129"/>
      <c r="O71" s="129"/>
      <c r="P71" s="131"/>
      <c r="Q71" s="132"/>
    </row>
    <row r="72" spans="1:17" s="119" customFormat="1" ht="15" customHeight="1" x14ac:dyDescent="0.2">
      <c r="A72" s="121" t="s">
        <v>153</v>
      </c>
      <c r="B72" s="231" t="str">
        <f>'Planilha Orçamentária'!D30</f>
        <v>Reaterro com areia, tudo incluído, em Vias Urbanas</v>
      </c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3"/>
      <c r="Q72" s="122">
        <v>1762.52</v>
      </c>
    </row>
    <row r="73" spans="1:17" s="106" customFormat="1" ht="15" customHeight="1" x14ac:dyDescent="0.2">
      <c r="A73" s="149"/>
      <c r="B73" s="150" t="s">
        <v>66</v>
      </c>
      <c r="C73" s="124"/>
      <c r="D73" s="125"/>
      <c r="E73" s="126"/>
      <c r="F73" s="124"/>
      <c r="G73" s="127"/>
      <c r="H73" s="126"/>
      <c r="I73" s="128"/>
      <c r="J73" s="129"/>
      <c r="K73" s="130" t="s">
        <v>41</v>
      </c>
      <c r="L73" s="130" t="s">
        <v>42</v>
      </c>
      <c r="M73" s="129"/>
      <c r="N73" s="129"/>
      <c r="O73" s="129"/>
      <c r="P73" s="131"/>
      <c r="Q73" s="132"/>
    </row>
    <row r="74" spans="1:17" s="106" customFormat="1" ht="15" customHeight="1" x14ac:dyDescent="0.2">
      <c r="A74" s="121"/>
      <c r="B74" s="123" t="s">
        <v>101</v>
      </c>
      <c r="C74" s="124"/>
      <c r="D74" s="125"/>
      <c r="E74" s="126"/>
      <c r="F74" s="124"/>
      <c r="G74" s="127"/>
      <c r="H74" s="126"/>
      <c r="I74" s="128"/>
      <c r="J74" s="129"/>
      <c r="K74" s="130">
        <f>P70*0.7</f>
        <v>168.11199999999999</v>
      </c>
      <c r="L74" s="130">
        <v>27.99</v>
      </c>
      <c r="M74" s="129"/>
      <c r="N74" s="129"/>
      <c r="O74" s="129">
        <f>K74-L74</f>
        <v>140.12199999999999</v>
      </c>
      <c r="P74" s="131">
        <f>O74</f>
        <v>140.12199999999999</v>
      </c>
      <c r="Q74" s="132"/>
    </row>
    <row r="75" spans="1:17" s="106" customFormat="1" ht="15" customHeight="1" x14ac:dyDescent="0.2">
      <c r="A75" s="121"/>
      <c r="B75" s="133" t="s">
        <v>40</v>
      </c>
      <c r="C75" s="134"/>
      <c r="D75" s="135"/>
      <c r="E75" s="136"/>
      <c r="F75" s="134"/>
      <c r="G75" s="137"/>
      <c r="H75" s="136"/>
      <c r="I75" s="138"/>
      <c r="J75" s="138"/>
      <c r="K75" s="139"/>
      <c r="L75" s="139"/>
      <c r="M75" s="139"/>
      <c r="N75" s="139"/>
      <c r="O75" s="139"/>
      <c r="P75" s="140">
        <f>P74</f>
        <v>140.12199999999999</v>
      </c>
      <c r="Q75" s="141" t="s">
        <v>18</v>
      </c>
    </row>
    <row r="76" spans="1:17" s="106" customFormat="1" ht="15" customHeight="1" x14ac:dyDescent="0.2">
      <c r="A76" s="121"/>
      <c r="B76" s="123"/>
      <c r="C76" s="124"/>
      <c r="D76" s="125"/>
      <c r="E76" s="126"/>
      <c r="F76" s="124"/>
      <c r="G76" s="127"/>
      <c r="H76" s="126"/>
      <c r="I76" s="128"/>
      <c r="J76" s="129"/>
      <c r="K76" s="130"/>
      <c r="L76" s="129"/>
      <c r="M76" s="129"/>
      <c r="N76" s="129"/>
      <c r="O76" s="129"/>
      <c r="P76" s="131"/>
      <c r="Q76" s="132"/>
    </row>
    <row r="77" spans="1:17" s="119" customFormat="1" ht="15" customHeight="1" x14ac:dyDescent="0.2">
      <c r="A77" s="121" t="s">
        <v>154</v>
      </c>
      <c r="B77" s="231" t="str">
        <f>'Planilha Orçamentária'!D31</f>
        <v>Reaterro de cavas c/ compactação mecânica (compactador manual), em Vias Urbanas</v>
      </c>
      <c r="C77" s="232"/>
      <c r="D77" s="232"/>
      <c r="E77" s="232"/>
      <c r="F77" s="232"/>
      <c r="G77" s="232"/>
      <c r="H77" s="232"/>
      <c r="I77" s="232"/>
      <c r="J77" s="232"/>
      <c r="K77" s="235" t="s">
        <v>98</v>
      </c>
      <c r="L77" s="235"/>
      <c r="M77" s="151"/>
      <c r="N77" s="151"/>
      <c r="O77" s="151"/>
      <c r="P77" s="152"/>
      <c r="Q77" s="122">
        <v>1309.74</v>
      </c>
    </row>
    <row r="78" spans="1:17" s="106" customFormat="1" ht="15" customHeight="1" x14ac:dyDescent="0.2">
      <c r="A78" s="149"/>
      <c r="B78" s="150" t="s">
        <v>67</v>
      </c>
      <c r="C78" s="124"/>
      <c r="D78" s="125"/>
      <c r="E78" s="126"/>
      <c r="F78" s="124"/>
      <c r="G78" s="127"/>
      <c r="H78" s="126"/>
      <c r="I78" s="128"/>
      <c r="J78" s="129"/>
      <c r="K78" s="153" t="s">
        <v>97</v>
      </c>
      <c r="L78" s="154" t="s">
        <v>102</v>
      </c>
      <c r="M78" s="129"/>
      <c r="N78" s="129"/>
      <c r="O78" s="129"/>
      <c r="P78" s="131"/>
      <c r="Q78" s="132"/>
    </row>
    <row r="79" spans="1:17" s="106" customFormat="1" ht="15" customHeight="1" x14ac:dyDescent="0.2">
      <c r="A79" s="121"/>
      <c r="B79" s="123" t="s">
        <v>101</v>
      </c>
      <c r="C79" s="124"/>
      <c r="D79" s="125"/>
      <c r="E79" s="126"/>
      <c r="F79" s="124"/>
      <c r="G79" s="127"/>
      <c r="H79" s="126"/>
      <c r="I79" s="128"/>
      <c r="J79" s="129"/>
      <c r="K79" s="130">
        <f>P70</f>
        <v>240.16000000000003</v>
      </c>
      <c r="L79" s="130">
        <f>K74</f>
        <v>168.11199999999999</v>
      </c>
      <c r="M79" s="129"/>
      <c r="N79" s="129"/>
      <c r="O79" s="129">
        <f>K79-L79</f>
        <v>72.04800000000003</v>
      </c>
      <c r="P79" s="131">
        <f>O79</f>
        <v>72.04800000000003</v>
      </c>
      <c r="Q79" s="132"/>
    </row>
    <row r="80" spans="1:17" s="106" customFormat="1" ht="15" customHeight="1" x14ac:dyDescent="0.2">
      <c r="A80" s="121"/>
      <c r="B80" s="133" t="s">
        <v>40</v>
      </c>
      <c r="C80" s="134"/>
      <c r="D80" s="135"/>
      <c r="E80" s="136"/>
      <c r="F80" s="134"/>
      <c r="G80" s="137"/>
      <c r="H80" s="136"/>
      <c r="I80" s="138"/>
      <c r="J80" s="138"/>
      <c r="K80" s="139"/>
      <c r="L80" s="139"/>
      <c r="M80" s="139"/>
      <c r="N80" s="139"/>
      <c r="O80" s="139"/>
      <c r="P80" s="140">
        <f>P79</f>
        <v>72.04800000000003</v>
      </c>
      <c r="Q80" s="141" t="s">
        <v>18</v>
      </c>
    </row>
    <row r="81" spans="1:17" s="106" customFormat="1" ht="15" customHeight="1" x14ac:dyDescent="0.2">
      <c r="A81" s="121"/>
      <c r="B81" s="123"/>
      <c r="C81" s="124"/>
      <c r="D81" s="125"/>
      <c r="E81" s="126"/>
      <c r="F81" s="124"/>
      <c r="G81" s="127"/>
      <c r="H81" s="126"/>
      <c r="I81" s="128"/>
      <c r="J81" s="129"/>
      <c r="K81" s="130"/>
      <c r="L81" s="129"/>
      <c r="M81" s="129"/>
      <c r="N81" s="129"/>
      <c r="O81" s="129"/>
      <c r="P81" s="131"/>
      <c r="Q81" s="132"/>
    </row>
    <row r="82" spans="1:17" s="119" customFormat="1" ht="15" customHeight="1" x14ac:dyDescent="0.2">
      <c r="A82" s="121" t="s">
        <v>155</v>
      </c>
      <c r="B82" s="231" t="str">
        <f>'Planilha Orçamentária'!D32</f>
        <v>Transporte Local de Materiais (TR-101-01) (Vias urbanas - Caminhão basculante) (DMT=1,011XP + 1,348XR + 1,685) (XP=2km; XR=0,6km)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3"/>
      <c r="Q82" s="122">
        <v>5494.5</v>
      </c>
    </row>
    <row r="83" spans="1:17" s="106" customFormat="1" ht="15" customHeight="1" x14ac:dyDescent="0.2">
      <c r="A83" s="149"/>
      <c r="B83" s="150" t="s">
        <v>95</v>
      </c>
      <c r="C83" s="124"/>
      <c r="D83" s="125"/>
      <c r="E83" s="126"/>
      <c r="F83" s="124"/>
      <c r="G83" s="127"/>
      <c r="H83" s="126"/>
      <c r="I83" s="128"/>
      <c r="J83" s="129"/>
      <c r="K83" s="130"/>
      <c r="L83" s="130"/>
      <c r="M83" s="129"/>
      <c r="N83" s="129"/>
      <c r="O83" s="129"/>
      <c r="P83" s="131"/>
      <c r="Q83" s="132"/>
    </row>
    <row r="84" spans="1:17" s="106" customFormat="1" ht="15" customHeight="1" x14ac:dyDescent="0.2">
      <c r="A84" s="121"/>
      <c r="B84" s="123" t="s">
        <v>43</v>
      </c>
      <c r="C84" s="124"/>
      <c r="D84" s="125"/>
      <c r="E84" s="126"/>
      <c r="F84" s="124"/>
      <c r="G84" s="127"/>
      <c r="H84" s="126"/>
      <c r="I84" s="128"/>
      <c r="J84" s="129"/>
      <c r="K84" s="130"/>
      <c r="L84" s="130"/>
      <c r="M84" s="145">
        <v>1.6</v>
      </c>
      <c r="N84" s="129"/>
      <c r="O84" s="129">
        <f>P70</f>
        <v>240.16000000000003</v>
      </c>
      <c r="P84" s="131">
        <f>O84*M84</f>
        <v>384.25600000000009</v>
      </c>
      <c r="Q84" s="132"/>
    </row>
    <row r="85" spans="1:17" s="106" customFormat="1" ht="15" customHeight="1" x14ac:dyDescent="0.2">
      <c r="A85" s="121"/>
      <c r="B85" s="123" t="s">
        <v>96</v>
      </c>
      <c r="C85" s="124"/>
      <c r="D85" s="125"/>
      <c r="E85" s="126"/>
      <c r="F85" s="124"/>
      <c r="G85" s="127"/>
      <c r="H85" s="126"/>
      <c r="I85" s="128"/>
      <c r="J85" s="129"/>
      <c r="K85" s="130"/>
      <c r="L85" s="130"/>
      <c r="M85" s="145">
        <v>1.6</v>
      </c>
      <c r="N85" s="129"/>
      <c r="O85" s="129">
        <f>P80*(-1)</f>
        <v>-72.04800000000003</v>
      </c>
      <c r="P85" s="131">
        <f>O85*M85</f>
        <v>-115.27680000000005</v>
      </c>
      <c r="Q85" s="132"/>
    </row>
    <row r="86" spans="1:17" s="106" customFormat="1" ht="15" customHeight="1" x14ac:dyDescent="0.2">
      <c r="A86" s="121"/>
      <c r="B86" s="133" t="s">
        <v>40</v>
      </c>
      <c r="C86" s="134"/>
      <c r="D86" s="135"/>
      <c r="E86" s="136"/>
      <c r="F86" s="134"/>
      <c r="G86" s="137"/>
      <c r="H86" s="136"/>
      <c r="I86" s="138"/>
      <c r="J86" s="138"/>
      <c r="K86" s="139"/>
      <c r="L86" s="139"/>
      <c r="M86" s="139"/>
      <c r="N86" s="139"/>
      <c r="O86" s="139"/>
      <c r="P86" s="140">
        <f>SUM(P84:P85)</f>
        <v>268.97920000000005</v>
      </c>
      <c r="Q86" s="141" t="s">
        <v>20</v>
      </c>
    </row>
    <row r="87" spans="1:17" s="106" customFormat="1" ht="15" customHeight="1" x14ac:dyDescent="0.2">
      <c r="A87" s="121"/>
      <c r="B87" s="155"/>
      <c r="C87" s="156"/>
      <c r="D87" s="157"/>
      <c r="E87" s="158"/>
      <c r="F87" s="156"/>
      <c r="G87" s="159"/>
      <c r="H87" s="158"/>
      <c r="I87" s="128"/>
      <c r="J87" s="128"/>
      <c r="K87" s="160"/>
      <c r="L87" s="160"/>
      <c r="M87" s="160"/>
      <c r="N87" s="160"/>
      <c r="O87" s="160"/>
      <c r="P87" s="161"/>
      <c r="Q87" s="162"/>
    </row>
    <row r="88" spans="1:17" s="119" customFormat="1" ht="15" customHeight="1" x14ac:dyDescent="0.2">
      <c r="A88" s="121" t="s">
        <v>156</v>
      </c>
      <c r="B88" s="231" t="str">
        <f>'Planilha Orçamentária'!D33</f>
        <v>Corpo BSTC (greide) diâmetro 0,30 m CA-1 MF inclusive escavação, reaterro e transporte do tubo em Vias Urbanas</v>
      </c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3"/>
      <c r="Q88" s="122">
        <v>284</v>
      </c>
    </row>
    <row r="89" spans="1:17" s="119" customFormat="1" ht="15" customHeight="1" x14ac:dyDescent="0.2">
      <c r="A89" s="121"/>
      <c r="B89" s="123" t="s">
        <v>113</v>
      </c>
      <c r="C89" s="124">
        <v>200</v>
      </c>
      <c r="D89" s="125" t="s">
        <v>39</v>
      </c>
      <c r="E89" s="126">
        <v>4</v>
      </c>
      <c r="F89" s="124"/>
      <c r="G89" s="127"/>
      <c r="H89" s="126"/>
      <c r="I89" s="128" t="s">
        <v>45</v>
      </c>
      <c r="J89" s="129">
        <v>1</v>
      </c>
      <c r="K89" s="130">
        <v>2</v>
      </c>
      <c r="L89" s="144"/>
      <c r="M89" s="144"/>
      <c r="N89" s="144"/>
      <c r="O89" s="144"/>
      <c r="P89" s="131">
        <v>2</v>
      </c>
      <c r="Q89" s="122"/>
    </row>
    <row r="90" spans="1:17" s="119" customFormat="1" ht="15" customHeight="1" x14ac:dyDescent="0.2">
      <c r="A90" s="121"/>
      <c r="B90" s="123" t="s">
        <v>113</v>
      </c>
      <c r="C90" s="124">
        <v>200</v>
      </c>
      <c r="D90" s="125" t="s">
        <v>39</v>
      </c>
      <c r="E90" s="126">
        <v>4</v>
      </c>
      <c r="F90" s="124"/>
      <c r="G90" s="127"/>
      <c r="H90" s="126"/>
      <c r="I90" s="128" t="s">
        <v>44</v>
      </c>
      <c r="J90" s="129">
        <v>1</v>
      </c>
      <c r="K90" s="130">
        <v>2</v>
      </c>
      <c r="L90" s="144"/>
      <c r="M90" s="144"/>
      <c r="N90" s="144"/>
      <c r="O90" s="144"/>
      <c r="P90" s="131">
        <v>2</v>
      </c>
      <c r="Q90" s="122"/>
    </row>
    <row r="91" spans="1:17" s="119" customFormat="1" ht="15" customHeight="1" x14ac:dyDescent="0.2">
      <c r="A91" s="121"/>
      <c r="B91" s="123" t="s">
        <v>113</v>
      </c>
      <c r="C91" s="124">
        <v>201</v>
      </c>
      <c r="D91" s="125" t="s">
        <v>39</v>
      </c>
      <c r="E91" s="126">
        <v>10</v>
      </c>
      <c r="F91" s="124"/>
      <c r="G91" s="127"/>
      <c r="H91" s="126"/>
      <c r="I91" s="128" t="s">
        <v>45</v>
      </c>
      <c r="J91" s="129">
        <v>1</v>
      </c>
      <c r="K91" s="130">
        <v>1</v>
      </c>
      <c r="L91" s="144"/>
      <c r="M91" s="144"/>
      <c r="N91" s="144"/>
      <c r="O91" s="144"/>
      <c r="P91" s="131">
        <v>1</v>
      </c>
      <c r="Q91" s="122"/>
    </row>
    <row r="92" spans="1:17" s="119" customFormat="1" ht="15" customHeight="1" x14ac:dyDescent="0.2">
      <c r="A92" s="121"/>
      <c r="B92" s="123" t="s">
        <v>113</v>
      </c>
      <c r="C92" s="124">
        <v>201</v>
      </c>
      <c r="D92" s="125" t="s">
        <v>39</v>
      </c>
      <c r="E92" s="126">
        <v>10</v>
      </c>
      <c r="F92" s="124"/>
      <c r="G92" s="127"/>
      <c r="H92" s="126"/>
      <c r="I92" s="128" t="s">
        <v>44</v>
      </c>
      <c r="J92" s="129">
        <v>1</v>
      </c>
      <c r="K92" s="130">
        <v>2</v>
      </c>
      <c r="L92" s="144"/>
      <c r="M92" s="144"/>
      <c r="N92" s="144"/>
      <c r="O92" s="144"/>
      <c r="P92" s="131">
        <v>2</v>
      </c>
      <c r="Q92" s="122"/>
    </row>
    <row r="93" spans="1:17" s="119" customFormat="1" ht="15" customHeight="1" x14ac:dyDescent="0.2">
      <c r="A93" s="121"/>
      <c r="B93" s="123" t="s">
        <v>114</v>
      </c>
      <c r="C93" s="124">
        <v>300</v>
      </c>
      <c r="D93" s="125" t="s">
        <v>39</v>
      </c>
      <c r="E93" s="126">
        <v>0</v>
      </c>
      <c r="F93" s="124"/>
      <c r="G93" s="127"/>
      <c r="H93" s="126"/>
      <c r="I93" s="128" t="s">
        <v>44</v>
      </c>
      <c r="J93" s="129">
        <v>1</v>
      </c>
      <c r="K93" s="130">
        <v>4</v>
      </c>
      <c r="L93" s="144"/>
      <c r="M93" s="144"/>
      <c r="N93" s="144"/>
      <c r="O93" s="144"/>
      <c r="P93" s="131">
        <v>4</v>
      </c>
      <c r="Q93" s="122"/>
    </row>
    <row r="94" spans="1:17" s="119" customFormat="1" ht="15" customHeight="1" x14ac:dyDescent="0.2">
      <c r="A94" s="121"/>
      <c r="B94" s="123" t="s">
        <v>114</v>
      </c>
      <c r="C94" s="124">
        <v>300</v>
      </c>
      <c r="D94" s="125" t="s">
        <v>39</v>
      </c>
      <c r="E94" s="126">
        <v>0</v>
      </c>
      <c r="F94" s="124"/>
      <c r="G94" s="127"/>
      <c r="H94" s="126"/>
      <c r="I94" s="128" t="s">
        <v>44</v>
      </c>
      <c r="J94" s="129">
        <v>1</v>
      </c>
      <c r="K94" s="130">
        <v>5</v>
      </c>
      <c r="L94" s="144"/>
      <c r="M94" s="144"/>
      <c r="N94" s="144"/>
      <c r="O94" s="144"/>
      <c r="P94" s="131">
        <v>5</v>
      </c>
      <c r="Q94" s="122"/>
    </row>
    <row r="95" spans="1:17" s="119" customFormat="1" ht="15" customHeight="1" x14ac:dyDescent="0.2">
      <c r="A95" s="121"/>
      <c r="B95" s="123" t="s">
        <v>114</v>
      </c>
      <c r="C95" s="124">
        <v>300</v>
      </c>
      <c r="D95" s="125" t="s">
        <v>39</v>
      </c>
      <c r="E95" s="126">
        <v>0</v>
      </c>
      <c r="F95" s="124"/>
      <c r="G95" s="127"/>
      <c r="H95" s="126"/>
      <c r="I95" s="128" t="s">
        <v>45</v>
      </c>
      <c r="J95" s="129">
        <v>1</v>
      </c>
      <c r="K95" s="130">
        <v>2</v>
      </c>
      <c r="L95" s="144"/>
      <c r="M95" s="144"/>
      <c r="N95" s="144"/>
      <c r="O95" s="144"/>
      <c r="P95" s="131">
        <v>2</v>
      </c>
      <c r="Q95" s="122"/>
    </row>
    <row r="96" spans="1:17" s="119" customFormat="1" ht="15" customHeight="1" x14ac:dyDescent="0.2">
      <c r="A96" s="121"/>
      <c r="B96" s="123" t="s">
        <v>114</v>
      </c>
      <c r="C96" s="124">
        <v>302</v>
      </c>
      <c r="D96" s="125" t="s">
        <v>39</v>
      </c>
      <c r="E96" s="126">
        <v>0</v>
      </c>
      <c r="F96" s="124"/>
      <c r="G96" s="127"/>
      <c r="H96" s="126"/>
      <c r="I96" s="128" t="s">
        <v>45</v>
      </c>
      <c r="J96" s="129">
        <v>1</v>
      </c>
      <c r="K96" s="130">
        <v>2</v>
      </c>
      <c r="L96" s="144"/>
      <c r="M96" s="144"/>
      <c r="N96" s="144"/>
      <c r="O96" s="144"/>
      <c r="P96" s="131">
        <v>2</v>
      </c>
      <c r="Q96" s="122"/>
    </row>
    <row r="97" spans="1:17" s="119" customFormat="1" ht="15" customHeight="1" x14ac:dyDescent="0.2">
      <c r="A97" s="121"/>
      <c r="B97" s="123" t="s">
        <v>114</v>
      </c>
      <c r="C97" s="124">
        <v>302</v>
      </c>
      <c r="D97" s="125" t="s">
        <v>39</v>
      </c>
      <c r="E97" s="126">
        <v>0</v>
      </c>
      <c r="F97" s="124"/>
      <c r="G97" s="127"/>
      <c r="H97" s="126"/>
      <c r="I97" s="128" t="s">
        <v>44</v>
      </c>
      <c r="J97" s="129">
        <v>1</v>
      </c>
      <c r="K97" s="130">
        <v>3</v>
      </c>
      <c r="L97" s="144"/>
      <c r="M97" s="144"/>
      <c r="N97" s="144"/>
      <c r="O97" s="144"/>
      <c r="P97" s="131">
        <v>3</v>
      </c>
      <c r="Q97" s="122"/>
    </row>
    <row r="98" spans="1:17" s="119" customFormat="1" ht="15" customHeight="1" x14ac:dyDescent="0.2">
      <c r="A98" s="121"/>
      <c r="B98" s="123" t="s">
        <v>114</v>
      </c>
      <c r="C98" s="124">
        <v>304</v>
      </c>
      <c r="D98" s="125" t="s">
        <v>39</v>
      </c>
      <c r="E98" s="126">
        <v>0</v>
      </c>
      <c r="F98" s="124"/>
      <c r="G98" s="127"/>
      <c r="H98" s="126"/>
      <c r="I98" s="128" t="s">
        <v>44</v>
      </c>
      <c r="J98" s="129">
        <v>1</v>
      </c>
      <c r="K98" s="130">
        <v>5</v>
      </c>
      <c r="L98" s="144"/>
      <c r="M98" s="144"/>
      <c r="N98" s="144"/>
      <c r="O98" s="144"/>
      <c r="P98" s="131">
        <v>5</v>
      </c>
      <c r="Q98" s="122"/>
    </row>
    <row r="99" spans="1:17" s="119" customFormat="1" ht="15" customHeight="1" x14ac:dyDescent="0.2">
      <c r="A99" s="121"/>
      <c r="B99" s="123" t="s">
        <v>114</v>
      </c>
      <c r="C99" s="124">
        <v>304</v>
      </c>
      <c r="D99" s="125" t="s">
        <v>39</v>
      </c>
      <c r="E99" s="126">
        <v>0</v>
      </c>
      <c r="F99" s="124"/>
      <c r="G99" s="127"/>
      <c r="H99" s="126"/>
      <c r="I99" s="128" t="s">
        <v>44</v>
      </c>
      <c r="J99" s="129">
        <v>1</v>
      </c>
      <c r="K99" s="130">
        <v>5</v>
      </c>
      <c r="L99" s="144"/>
      <c r="M99" s="144"/>
      <c r="N99" s="144"/>
      <c r="O99" s="144"/>
      <c r="P99" s="131">
        <v>5</v>
      </c>
      <c r="Q99" s="122"/>
    </row>
    <row r="100" spans="1:17" s="119" customFormat="1" ht="15" customHeight="1" x14ac:dyDescent="0.2">
      <c r="A100" s="121"/>
      <c r="B100" s="123" t="s">
        <v>114</v>
      </c>
      <c r="C100" s="124">
        <v>304</v>
      </c>
      <c r="D100" s="125" t="s">
        <v>39</v>
      </c>
      <c r="E100" s="126">
        <v>0</v>
      </c>
      <c r="F100" s="124"/>
      <c r="G100" s="127"/>
      <c r="H100" s="126"/>
      <c r="I100" s="128" t="s">
        <v>45</v>
      </c>
      <c r="J100" s="129">
        <v>1</v>
      </c>
      <c r="K100" s="130">
        <v>2</v>
      </c>
      <c r="L100" s="144"/>
      <c r="M100" s="144"/>
      <c r="N100" s="144"/>
      <c r="O100" s="144"/>
      <c r="P100" s="131">
        <v>2</v>
      </c>
      <c r="Q100" s="122"/>
    </row>
    <row r="101" spans="1:17" s="119" customFormat="1" ht="15" customHeight="1" x14ac:dyDescent="0.2">
      <c r="A101" s="121"/>
      <c r="B101" s="123" t="s">
        <v>114</v>
      </c>
      <c r="C101" s="124">
        <v>306</v>
      </c>
      <c r="D101" s="125" t="s">
        <v>39</v>
      </c>
      <c r="E101" s="126">
        <v>0</v>
      </c>
      <c r="F101" s="124"/>
      <c r="G101" s="127"/>
      <c r="H101" s="126"/>
      <c r="I101" s="128" t="s">
        <v>45</v>
      </c>
      <c r="J101" s="129">
        <v>1</v>
      </c>
      <c r="K101" s="130">
        <v>2</v>
      </c>
      <c r="L101" s="144"/>
      <c r="M101" s="144"/>
      <c r="N101" s="144"/>
      <c r="O101" s="144"/>
      <c r="P101" s="131">
        <v>2</v>
      </c>
      <c r="Q101" s="122"/>
    </row>
    <row r="102" spans="1:17" s="119" customFormat="1" ht="15" customHeight="1" x14ac:dyDescent="0.2">
      <c r="A102" s="121"/>
      <c r="B102" s="123" t="s">
        <v>114</v>
      </c>
      <c r="C102" s="124">
        <v>306</v>
      </c>
      <c r="D102" s="125" t="s">
        <v>39</v>
      </c>
      <c r="E102" s="126">
        <v>0</v>
      </c>
      <c r="F102" s="124"/>
      <c r="G102" s="127"/>
      <c r="H102" s="126"/>
      <c r="I102" s="128" t="s">
        <v>44</v>
      </c>
      <c r="J102" s="129">
        <v>1</v>
      </c>
      <c r="K102" s="130">
        <v>2</v>
      </c>
      <c r="L102" s="144"/>
      <c r="M102" s="144"/>
      <c r="N102" s="144"/>
      <c r="O102" s="144"/>
      <c r="P102" s="131">
        <v>2</v>
      </c>
      <c r="Q102" s="122"/>
    </row>
    <row r="103" spans="1:17" s="119" customFormat="1" ht="15" customHeight="1" x14ac:dyDescent="0.2">
      <c r="A103" s="121"/>
      <c r="B103" s="123" t="s">
        <v>116</v>
      </c>
      <c r="C103" s="124">
        <v>501</v>
      </c>
      <c r="D103" s="125" t="s">
        <v>39</v>
      </c>
      <c r="E103" s="126">
        <v>6</v>
      </c>
      <c r="F103" s="124"/>
      <c r="G103" s="127"/>
      <c r="H103" s="126"/>
      <c r="I103" s="128" t="s">
        <v>44</v>
      </c>
      <c r="J103" s="129">
        <v>1</v>
      </c>
      <c r="K103" s="130">
        <v>2</v>
      </c>
      <c r="L103" s="144"/>
      <c r="M103" s="144"/>
      <c r="N103" s="144"/>
      <c r="O103" s="144"/>
      <c r="P103" s="131">
        <v>2</v>
      </c>
      <c r="Q103" s="122"/>
    </row>
    <row r="104" spans="1:17" s="119" customFormat="1" ht="15" customHeight="1" x14ac:dyDescent="0.2">
      <c r="A104" s="121"/>
      <c r="B104" s="123" t="s">
        <v>116</v>
      </c>
      <c r="C104" s="124">
        <v>501</v>
      </c>
      <c r="D104" s="125" t="s">
        <v>39</v>
      </c>
      <c r="E104" s="126">
        <v>6</v>
      </c>
      <c r="F104" s="124"/>
      <c r="G104" s="127"/>
      <c r="H104" s="126"/>
      <c r="I104" s="128" t="s">
        <v>45</v>
      </c>
      <c r="J104" s="129">
        <v>1</v>
      </c>
      <c r="K104" s="130">
        <v>2</v>
      </c>
      <c r="L104" s="144"/>
      <c r="M104" s="144"/>
      <c r="N104" s="144"/>
      <c r="O104" s="144"/>
      <c r="P104" s="131">
        <v>2</v>
      </c>
      <c r="Q104" s="122"/>
    </row>
    <row r="105" spans="1:17" s="106" customFormat="1" ht="15" customHeight="1" x14ac:dyDescent="0.2">
      <c r="A105" s="121"/>
      <c r="B105" s="133" t="s">
        <v>40</v>
      </c>
      <c r="C105" s="134"/>
      <c r="D105" s="135"/>
      <c r="E105" s="136"/>
      <c r="F105" s="134"/>
      <c r="G105" s="137"/>
      <c r="H105" s="136"/>
      <c r="I105" s="138"/>
      <c r="J105" s="138"/>
      <c r="K105" s="139"/>
      <c r="L105" s="139"/>
      <c r="M105" s="139"/>
      <c r="N105" s="139"/>
      <c r="O105" s="139"/>
      <c r="P105" s="140">
        <f>SUM(P89:P104)</f>
        <v>43</v>
      </c>
      <c r="Q105" s="141" t="s">
        <v>10</v>
      </c>
    </row>
    <row r="106" spans="1:17" s="106" customFormat="1" ht="15" customHeight="1" x14ac:dyDescent="0.2">
      <c r="A106" s="121"/>
      <c r="B106" s="123"/>
      <c r="C106" s="124"/>
      <c r="D106" s="125"/>
      <c r="E106" s="126"/>
      <c r="F106" s="124"/>
      <c r="G106" s="127"/>
      <c r="H106" s="126"/>
      <c r="I106" s="128"/>
      <c r="J106" s="129"/>
      <c r="K106" s="130"/>
      <c r="L106" s="129"/>
      <c r="M106" s="129"/>
      <c r="N106" s="129"/>
      <c r="O106" s="129"/>
      <c r="P106" s="131"/>
      <c r="Q106" s="132"/>
    </row>
    <row r="107" spans="1:17" s="106" customFormat="1" ht="15" customHeight="1" x14ac:dyDescent="0.2">
      <c r="A107" s="121" t="s">
        <v>157</v>
      </c>
      <c r="B107" s="231" t="str">
        <f>'Planilha Orçamentária'!D34</f>
        <v>Corpo BSTC (greide) diâmetro 0,40 m CA-1 MF inclusive escavação, reaterro e transporte do tubo em Vias Urbanas</v>
      </c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2"/>
      <c r="P107" s="233"/>
      <c r="Q107" s="122">
        <v>423</v>
      </c>
    </row>
    <row r="108" spans="1:17" s="106" customFormat="1" ht="15" customHeight="1" x14ac:dyDescent="0.2">
      <c r="A108" s="121"/>
      <c r="B108" s="123" t="s">
        <v>114</v>
      </c>
      <c r="C108" s="124">
        <v>307</v>
      </c>
      <c r="D108" s="125" t="s">
        <v>39</v>
      </c>
      <c r="E108" s="126">
        <v>19</v>
      </c>
      <c r="F108" s="124">
        <v>306</v>
      </c>
      <c r="G108" s="125" t="s">
        <v>39</v>
      </c>
      <c r="H108" s="126">
        <v>0</v>
      </c>
      <c r="I108" s="128"/>
      <c r="J108" s="129"/>
      <c r="K108" s="130">
        <v>39</v>
      </c>
      <c r="L108" s="129"/>
      <c r="M108" s="129"/>
      <c r="N108" s="129"/>
      <c r="O108" s="129"/>
      <c r="P108" s="131">
        <v>39</v>
      </c>
      <c r="Q108" s="132"/>
    </row>
    <row r="109" spans="1:17" s="106" customFormat="1" ht="15" customHeight="1" x14ac:dyDescent="0.2">
      <c r="A109" s="121"/>
      <c r="B109" s="123" t="s">
        <v>114</v>
      </c>
      <c r="C109" s="124">
        <v>306</v>
      </c>
      <c r="D109" s="125" t="s">
        <v>39</v>
      </c>
      <c r="E109" s="126">
        <v>0</v>
      </c>
      <c r="F109" s="124">
        <v>304</v>
      </c>
      <c r="G109" s="127" t="s">
        <v>39</v>
      </c>
      <c r="H109" s="126">
        <v>0</v>
      </c>
      <c r="I109" s="128"/>
      <c r="J109" s="129"/>
      <c r="K109" s="130">
        <v>40</v>
      </c>
      <c r="L109" s="129"/>
      <c r="M109" s="129"/>
      <c r="N109" s="129"/>
      <c r="O109" s="129"/>
      <c r="P109" s="131">
        <v>40</v>
      </c>
      <c r="Q109" s="132"/>
    </row>
    <row r="110" spans="1:17" s="106" customFormat="1" ht="15" customHeight="1" x14ac:dyDescent="0.2">
      <c r="A110" s="121"/>
      <c r="B110" s="123" t="s">
        <v>116</v>
      </c>
      <c r="C110" s="124">
        <v>501</v>
      </c>
      <c r="D110" s="125" t="s">
        <v>39</v>
      </c>
      <c r="E110" s="126">
        <v>6</v>
      </c>
      <c r="F110" s="124">
        <v>500</v>
      </c>
      <c r="G110" s="127" t="s">
        <v>39</v>
      </c>
      <c r="H110" s="126">
        <v>0</v>
      </c>
      <c r="I110" s="128"/>
      <c r="J110" s="129"/>
      <c r="K110" s="130">
        <v>26</v>
      </c>
      <c r="L110" s="129"/>
      <c r="M110" s="129"/>
      <c r="N110" s="129"/>
      <c r="O110" s="129"/>
      <c r="P110" s="131">
        <v>26</v>
      </c>
      <c r="Q110" s="132"/>
    </row>
    <row r="111" spans="1:17" s="106" customFormat="1" ht="15" customHeight="1" x14ac:dyDescent="0.2">
      <c r="A111" s="121"/>
      <c r="B111" s="133" t="s">
        <v>40</v>
      </c>
      <c r="C111" s="134"/>
      <c r="D111" s="135"/>
      <c r="E111" s="136"/>
      <c r="F111" s="134"/>
      <c r="G111" s="137"/>
      <c r="H111" s="136"/>
      <c r="I111" s="138"/>
      <c r="J111" s="138"/>
      <c r="K111" s="139"/>
      <c r="L111" s="139"/>
      <c r="M111" s="139"/>
      <c r="N111" s="139"/>
      <c r="O111" s="139"/>
      <c r="P111" s="140">
        <f>SUM(P108:P110)</f>
        <v>105</v>
      </c>
      <c r="Q111" s="141" t="s">
        <v>10</v>
      </c>
    </row>
    <row r="112" spans="1:17" s="106" customFormat="1" ht="15" customHeight="1" x14ac:dyDescent="0.2">
      <c r="A112" s="121"/>
      <c r="B112" s="123"/>
      <c r="C112" s="124"/>
      <c r="D112" s="125"/>
      <c r="E112" s="126"/>
      <c r="F112" s="124"/>
      <c r="G112" s="127"/>
      <c r="H112" s="126"/>
      <c r="I112" s="128"/>
      <c r="J112" s="129"/>
      <c r="K112" s="130"/>
      <c r="L112" s="129"/>
      <c r="M112" s="129"/>
      <c r="N112" s="129"/>
      <c r="O112" s="129"/>
      <c r="P112" s="131"/>
      <c r="Q112" s="132"/>
    </row>
    <row r="113" spans="1:17" s="119" customFormat="1" ht="15" customHeight="1" x14ac:dyDescent="0.2">
      <c r="A113" s="121" t="s">
        <v>158</v>
      </c>
      <c r="B113" s="231" t="str">
        <f>'Planilha Orçamentária'!D35</f>
        <v>Corpo BSTC (grota) diâmetro 0,60 m CA-2 PB exclusive escavação e reaterro, inclusive transporte do tubo em Vias Urbanas</v>
      </c>
      <c r="C113" s="232"/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3"/>
      <c r="Q113" s="122">
        <v>219</v>
      </c>
    </row>
    <row r="114" spans="1:17" s="106" customFormat="1" ht="15" customHeight="1" x14ac:dyDescent="0.2">
      <c r="A114" s="121"/>
      <c r="B114" s="123" t="s">
        <v>113</v>
      </c>
      <c r="C114" s="124">
        <v>200</v>
      </c>
      <c r="D114" s="125" t="s">
        <v>39</v>
      </c>
      <c r="E114" s="126">
        <v>4</v>
      </c>
      <c r="F114" s="124">
        <v>201</v>
      </c>
      <c r="G114" s="125" t="s">
        <v>39</v>
      </c>
      <c r="H114" s="126">
        <v>10</v>
      </c>
      <c r="I114" s="128"/>
      <c r="J114" s="129"/>
      <c r="K114" s="130">
        <v>26</v>
      </c>
      <c r="L114" s="129"/>
      <c r="M114" s="129"/>
      <c r="N114" s="129"/>
      <c r="O114" s="129"/>
      <c r="P114" s="131">
        <v>26</v>
      </c>
      <c r="Q114" s="132"/>
    </row>
    <row r="115" spans="1:17" s="106" customFormat="1" ht="15" customHeight="1" x14ac:dyDescent="0.2">
      <c r="A115" s="121"/>
      <c r="B115" s="123" t="s">
        <v>113</v>
      </c>
      <c r="C115" s="124">
        <v>201</v>
      </c>
      <c r="D115" s="125" t="s">
        <v>39</v>
      </c>
      <c r="E115" s="126">
        <v>10</v>
      </c>
      <c r="F115" s="124">
        <v>200</v>
      </c>
      <c r="G115" s="125" t="s">
        <v>39</v>
      </c>
      <c r="H115" s="126">
        <v>9</v>
      </c>
      <c r="I115" s="128"/>
      <c r="J115" s="129"/>
      <c r="K115" s="130">
        <v>21</v>
      </c>
      <c r="L115" s="129"/>
      <c r="M115" s="129"/>
      <c r="N115" s="129"/>
      <c r="O115" s="129"/>
      <c r="P115" s="131">
        <v>21</v>
      </c>
      <c r="Q115" s="132"/>
    </row>
    <row r="116" spans="1:17" s="106" customFormat="1" ht="15" customHeight="1" x14ac:dyDescent="0.2">
      <c r="A116" s="121"/>
      <c r="B116" s="123" t="s">
        <v>114</v>
      </c>
      <c r="C116" s="124">
        <v>304</v>
      </c>
      <c r="D116" s="125" t="s">
        <v>39</v>
      </c>
      <c r="E116" s="126">
        <v>0</v>
      </c>
      <c r="F116" s="124">
        <v>302</v>
      </c>
      <c r="G116" s="125" t="s">
        <v>39</v>
      </c>
      <c r="H116" s="126">
        <v>0</v>
      </c>
      <c r="I116" s="128"/>
      <c r="J116" s="129"/>
      <c r="K116" s="130">
        <v>40</v>
      </c>
      <c r="L116" s="129"/>
      <c r="M116" s="129"/>
      <c r="N116" s="129"/>
      <c r="O116" s="129"/>
      <c r="P116" s="131">
        <v>40</v>
      </c>
      <c r="Q116" s="132"/>
    </row>
    <row r="117" spans="1:17" s="106" customFormat="1" ht="15" customHeight="1" x14ac:dyDescent="0.2">
      <c r="A117" s="121"/>
      <c r="B117" s="123" t="s">
        <v>114</v>
      </c>
      <c r="C117" s="124">
        <v>302</v>
      </c>
      <c r="D117" s="125" t="s">
        <v>39</v>
      </c>
      <c r="E117" s="126">
        <v>0</v>
      </c>
      <c r="F117" s="124">
        <v>300</v>
      </c>
      <c r="G117" s="125" t="s">
        <v>39</v>
      </c>
      <c r="H117" s="126">
        <v>0</v>
      </c>
      <c r="I117" s="128"/>
      <c r="J117" s="129"/>
      <c r="K117" s="130">
        <v>40</v>
      </c>
      <c r="L117" s="129"/>
      <c r="M117" s="129"/>
      <c r="N117" s="129"/>
      <c r="O117" s="129"/>
      <c r="P117" s="131">
        <v>40</v>
      </c>
      <c r="Q117" s="132"/>
    </row>
    <row r="118" spans="1:17" s="106" customFormat="1" ht="15.75" customHeight="1" x14ac:dyDescent="0.2">
      <c r="A118" s="121"/>
      <c r="B118" s="123" t="s">
        <v>126</v>
      </c>
      <c r="C118" s="124">
        <v>1002</v>
      </c>
      <c r="D118" s="125" t="s">
        <v>39</v>
      </c>
      <c r="E118" s="126">
        <v>12</v>
      </c>
      <c r="F118" s="124">
        <v>1001</v>
      </c>
      <c r="G118" s="125" t="s">
        <v>39</v>
      </c>
      <c r="H118" s="126">
        <v>6</v>
      </c>
      <c r="I118" s="128"/>
      <c r="J118" s="129"/>
      <c r="K118" s="130">
        <v>26</v>
      </c>
      <c r="L118" s="129"/>
      <c r="M118" s="129"/>
      <c r="N118" s="129"/>
      <c r="O118" s="129"/>
      <c r="P118" s="131">
        <v>26</v>
      </c>
      <c r="Q118" s="132"/>
    </row>
    <row r="119" spans="1:17" s="106" customFormat="1" ht="15" customHeight="1" x14ac:dyDescent="0.2">
      <c r="A119" s="121"/>
      <c r="B119" s="123" t="s">
        <v>126</v>
      </c>
      <c r="C119" s="124">
        <v>1001</v>
      </c>
      <c r="D119" s="125" t="s">
        <v>39</v>
      </c>
      <c r="E119" s="126">
        <v>6</v>
      </c>
      <c r="F119" s="124">
        <v>1000</v>
      </c>
      <c r="G119" s="127" t="s">
        <v>39</v>
      </c>
      <c r="H119" s="126">
        <v>0</v>
      </c>
      <c r="I119" s="128"/>
      <c r="J119" s="129"/>
      <c r="K119" s="130">
        <v>26</v>
      </c>
      <c r="L119" s="129"/>
      <c r="M119" s="129"/>
      <c r="N119" s="129"/>
      <c r="O119" s="129"/>
      <c r="P119" s="131">
        <v>26</v>
      </c>
      <c r="Q119" s="132"/>
    </row>
    <row r="120" spans="1:17" s="106" customFormat="1" ht="15" customHeight="1" x14ac:dyDescent="0.2">
      <c r="A120" s="121"/>
      <c r="B120" s="133" t="s">
        <v>40</v>
      </c>
      <c r="C120" s="134"/>
      <c r="D120" s="135"/>
      <c r="E120" s="136"/>
      <c r="F120" s="134"/>
      <c r="G120" s="137"/>
      <c r="H120" s="136"/>
      <c r="I120" s="138"/>
      <c r="J120" s="138"/>
      <c r="K120" s="139"/>
      <c r="L120" s="139"/>
      <c r="M120" s="139"/>
      <c r="N120" s="139"/>
      <c r="O120" s="139"/>
      <c r="P120" s="140">
        <f>SUM(P114:P119)</f>
        <v>179</v>
      </c>
      <c r="Q120" s="141" t="s">
        <v>10</v>
      </c>
    </row>
    <row r="121" spans="1:17" s="106" customFormat="1" ht="15" customHeight="1" x14ac:dyDescent="0.2">
      <c r="A121" s="121"/>
      <c r="B121" s="155"/>
      <c r="C121" s="156"/>
      <c r="D121" s="157"/>
      <c r="E121" s="158"/>
      <c r="F121" s="156"/>
      <c r="G121" s="159"/>
      <c r="H121" s="158"/>
      <c r="I121" s="128"/>
      <c r="J121" s="128"/>
      <c r="K121" s="160"/>
      <c r="L121" s="160"/>
      <c r="M121" s="160"/>
      <c r="N121" s="160"/>
      <c r="O121" s="160"/>
      <c r="P121" s="161"/>
      <c r="Q121" s="162"/>
    </row>
    <row r="122" spans="1:17" s="106" customFormat="1" ht="15" customHeight="1" x14ac:dyDescent="0.2">
      <c r="A122" s="121" t="s">
        <v>159</v>
      </c>
      <c r="B122" s="231" t="str">
        <f>'Planilha Orçamentária'!D36</f>
        <v>Poço de Visita para BSTC diâm. 0,40 m em blocos de concreto, em Vias Urbanas</v>
      </c>
      <c r="C122" s="232"/>
      <c r="D122" s="232"/>
      <c r="E122" s="232"/>
      <c r="F122" s="232"/>
      <c r="G122" s="232"/>
      <c r="H122" s="232"/>
      <c r="I122" s="232"/>
      <c r="J122" s="232"/>
      <c r="K122" s="232"/>
      <c r="L122" s="232"/>
      <c r="M122" s="232"/>
      <c r="N122" s="232"/>
      <c r="O122" s="232"/>
      <c r="P122" s="233"/>
      <c r="Q122" s="122">
        <v>12</v>
      </c>
    </row>
    <row r="123" spans="1:17" s="106" customFormat="1" ht="15" customHeight="1" x14ac:dyDescent="0.2">
      <c r="A123" s="121"/>
      <c r="B123" s="123" t="s">
        <v>114</v>
      </c>
      <c r="C123" s="124">
        <v>306</v>
      </c>
      <c r="D123" s="125" t="s">
        <v>39</v>
      </c>
      <c r="E123" s="126">
        <v>0</v>
      </c>
      <c r="F123" s="124"/>
      <c r="G123" s="127"/>
      <c r="H123" s="126"/>
      <c r="I123" s="128"/>
      <c r="J123" s="129">
        <v>1</v>
      </c>
      <c r="K123" s="130"/>
      <c r="L123" s="129"/>
      <c r="M123" s="129"/>
      <c r="N123" s="129"/>
      <c r="O123" s="129"/>
      <c r="P123" s="131">
        <v>1</v>
      </c>
      <c r="Q123" s="132"/>
    </row>
    <row r="124" spans="1:17" s="106" customFormat="1" ht="15" customHeight="1" x14ac:dyDescent="0.2">
      <c r="A124" s="121"/>
      <c r="B124" s="123" t="s">
        <v>114</v>
      </c>
      <c r="C124" s="124">
        <v>307</v>
      </c>
      <c r="D124" s="125" t="s">
        <v>39</v>
      </c>
      <c r="E124" s="126">
        <v>19.54</v>
      </c>
      <c r="F124" s="124"/>
      <c r="G124" s="127"/>
      <c r="H124" s="126"/>
      <c r="I124" s="128"/>
      <c r="J124" s="129">
        <v>1</v>
      </c>
      <c r="K124" s="130"/>
      <c r="L124" s="129"/>
      <c r="M124" s="129"/>
      <c r="N124" s="129"/>
      <c r="O124" s="129"/>
      <c r="P124" s="131">
        <v>1</v>
      </c>
      <c r="Q124" s="132"/>
    </row>
    <row r="125" spans="1:17" s="106" customFormat="1" ht="15" customHeight="1" x14ac:dyDescent="0.2">
      <c r="A125" s="121"/>
      <c r="B125" s="123" t="s">
        <v>116</v>
      </c>
      <c r="C125" s="124">
        <v>501</v>
      </c>
      <c r="D125" s="125" t="s">
        <v>39</v>
      </c>
      <c r="E125" s="126">
        <v>6</v>
      </c>
      <c r="F125" s="124"/>
      <c r="G125" s="127"/>
      <c r="H125" s="126"/>
      <c r="I125" s="128"/>
      <c r="J125" s="129">
        <v>1</v>
      </c>
      <c r="K125" s="130"/>
      <c r="L125" s="129"/>
      <c r="M125" s="129"/>
      <c r="N125" s="129"/>
      <c r="O125" s="129"/>
      <c r="P125" s="131">
        <v>1</v>
      </c>
      <c r="Q125" s="132"/>
    </row>
    <row r="126" spans="1:17" s="119" customFormat="1" ht="15" customHeight="1" x14ac:dyDescent="0.2">
      <c r="A126" s="121"/>
      <c r="B126" s="133" t="s">
        <v>40</v>
      </c>
      <c r="C126" s="134"/>
      <c r="D126" s="135"/>
      <c r="E126" s="136"/>
      <c r="F126" s="134"/>
      <c r="G126" s="137"/>
      <c r="H126" s="136"/>
      <c r="I126" s="138"/>
      <c r="J126" s="138"/>
      <c r="K126" s="139"/>
      <c r="L126" s="139"/>
      <c r="M126" s="139"/>
      <c r="N126" s="139"/>
      <c r="O126" s="139"/>
      <c r="P126" s="140">
        <f>SUM(P123:P125)</f>
        <v>3</v>
      </c>
      <c r="Q126" s="141" t="s">
        <v>27</v>
      </c>
    </row>
    <row r="127" spans="1:17" s="106" customFormat="1" ht="15" customHeight="1" x14ac:dyDescent="0.2">
      <c r="A127" s="121"/>
      <c r="B127" s="155"/>
      <c r="C127" s="156"/>
      <c r="D127" s="157"/>
      <c r="E127" s="158"/>
      <c r="F127" s="156"/>
      <c r="G127" s="159"/>
      <c r="H127" s="158"/>
      <c r="I127" s="128"/>
      <c r="J127" s="128"/>
      <c r="K127" s="160"/>
      <c r="L127" s="160"/>
      <c r="M127" s="160"/>
      <c r="N127" s="160"/>
      <c r="O127" s="160"/>
      <c r="P127" s="161"/>
      <c r="Q127" s="162"/>
    </row>
    <row r="128" spans="1:17" s="106" customFormat="1" ht="15" customHeight="1" x14ac:dyDescent="0.2">
      <c r="A128" s="121" t="s">
        <v>160</v>
      </c>
      <c r="B128" s="231" t="str">
        <f>'Planilha Orçamentária'!D37</f>
        <v>Poço de visita para BSTC diâm. 0,60 m em blocos de concreto, em Vias Urbanas</v>
      </c>
      <c r="C128" s="232"/>
      <c r="D128" s="232"/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3"/>
      <c r="Q128" s="122">
        <v>7</v>
      </c>
    </row>
    <row r="129" spans="1:17" s="106" customFormat="1" ht="15" customHeight="1" x14ac:dyDescent="0.2">
      <c r="A129" s="121"/>
      <c r="B129" s="123" t="s">
        <v>113</v>
      </c>
      <c r="C129" s="124">
        <v>200</v>
      </c>
      <c r="D129" s="125" t="s">
        <v>39</v>
      </c>
      <c r="E129" s="126">
        <v>4</v>
      </c>
      <c r="F129" s="124"/>
      <c r="G129" s="127"/>
      <c r="H129" s="126"/>
      <c r="I129" s="128"/>
      <c r="J129" s="129">
        <v>1</v>
      </c>
      <c r="K129" s="130"/>
      <c r="L129" s="129"/>
      <c r="M129" s="129"/>
      <c r="N129" s="129"/>
      <c r="O129" s="129"/>
      <c r="P129" s="131">
        <v>1</v>
      </c>
      <c r="Q129" s="132"/>
    </row>
    <row r="130" spans="1:17" s="106" customFormat="1" ht="15" customHeight="1" x14ac:dyDescent="0.2">
      <c r="A130" s="121"/>
      <c r="B130" s="123" t="s">
        <v>113</v>
      </c>
      <c r="C130" s="124">
        <v>201</v>
      </c>
      <c r="D130" s="125" t="s">
        <v>39</v>
      </c>
      <c r="E130" s="126">
        <v>10</v>
      </c>
      <c r="F130" s="124"/>
      <c r="G130" s="127"/>
      <c r="H130" s="126"/>
      <c r="I130" s="128"/>
      <c r="J130" s="129">
        <v>1</v>
      </c>
      <c r="K130" s="130"/>
      <c r="L130" s="129"/>
      <c r="M130" s="129"/>
      <c r="N130" s="129"/>
      <c r="O130" s="129"/>
      <c r="P130" s="131">
        <v>1</v>
      </c>
      <c r="Q130" s="132"/>
    </row>
    <row r="131" spans="1:17" s="106" customFormat="1" ht="15" customHeight="1" x14ac:dyDescent="0.2">
      <c r="A131" s="121"/>
      <c r="B131" s="123" t="s">
        <v>114</v>
      </c>
      <c r="C131" s="124">
        <v>300</v>
      </c>
      <c r="D131" s="125" t="s">
        <v>39</v>
      </c>
      <c r="E131" s="126">
        <v>0</v>
      </c>
      <c r="F131" s="124"/>
      <c r="G131" s="127"/>
      <c r="H131" s="126"/>
      <c r="I131" s="128"/>
      <c r="J131" s="129">
        <v>1</v>
      </c>
      <c r="K131" s="130"/>
      <c r="L131" s="129"/>
      <c r="M131" s="129"/>
      <c r="N131" s="129"/>
      <c r="O131" s="129"/>
      <c r="P131" s="131">
        <v>1</v>
      </c>
      <c r="Q131" s="132"/>
    </row>
    <row r="132" spans="1:17" s="106" customFormat="1" ht="15" customHeight="1" x14ac:dyDescent="0.2">
      <c r="A132" s="121"/>
      <c r="B132" s="123" t="s">
        <v>114</v>
      </c>
      <c r="C132" s="124">
        <v>304</v>
      </c>
      <c r="D132" s="125" t="s">
        <v>39</v>
      </c>
      <c r="E132" s="126">
        <v>0</v>
      </c>
      <c r="F132" s="124"/>
      <c r="G132" s="127"/>
      <c r="H132" s="126"/>
      <c r="I132" s="128"/>
      <c r="J132" s="129">
        <v>1</v>
      </c>
      <c r="K132" s="130"/>
      <c r="L132" s="129"/>
      <c r="M132" s="129"/>
      <c r="N132" s="129"/>
      <c r="O132" s="129"/>
      <c r="P132" s="131">
        <v>1</v>
      </c>
      <c r="Q132" s="132"/>
    </row>
    <row r="133" spans="1:17" s="106" customFormat="1" ht="15" customHeight="1" x14ac:dyDescent="0.2">
      <c r="A133" s="121"/>
      <c r="B133" s="123" t="s">
        <v>114</v>
      </c>
      <c r="C133" s="124">
        <v>302</v>
      </c>
      <c r="D133" s="125" t="s">
        <v>39</v>
      </c>
      <c r="E133" s="126">
        <v>0</v>
      </c>
      <c r="F133" s="124"/>
      <c r="G133" s="127"/>
      <c r="H133" s="126"/>
      <c r="I133" s="128"/>
      <c r="J133" s="129">
        <v>1</v>
      </c>
      <c r="K133" s="130"/>
      <c r="L133" s="129"/>
      <c r="M133" s="129"/>
      <c r="N133" s="129"/>
      <c r="O133" s="129"/>
      <c r="P133" s="131">
        <v>1</v>
      </c>
      <c r="Q133" s="132"/>
    </row>
    <row r="134" spans="1:17" s="106" customFormat="1" ht="15" customHeight="1" x14ac:dyDescent="0.2">
      <c r="A134" s="121"/>
      <c r="B134" s="123" t="s">
        <v>126</v>
      </c>
      <c r="C134" s="124">
        <v>1001</v>
      </c>
      <c r="D134" s="125" t="s">
        <v>39</v>
      </c>
      <c r="E134" s="126">
        <v>5.5</v>
      </c>
      <c r="F134" s="124"/>
      <c r="G134" s="127"/>
      <c r="H134" s="126"/>
      <c r="I134" s="128"/>
      <c r="J134" s="129">
        <v>1</v>
      </c>
      <c r="K134" s="130"/>
      <c r="L134" s="129"/>
      <c r="M134" s="129"/>
      <c r="N134" s="129"/>
      <c r="O134" s="129"/>
      <c r="P134" s="131">
        <v>1</v>
      </c>
      <c r="Q134" s="132"/>
    </row>
    <row r="135" spans="1:17" s="119" customFormat="1" ht="15" customHeight="1" x14ac:dyDescent="0.2">
      <c r="A135" s="121"/>
      <c r="B135" s="133" t="s">
        <v>40</v>
      </c>
      <c r="C135" s="134"/>
      <c r="D135" s="135"/>
      <c r="E135" s="136"/>
      <c r="F135" s="134"/>
      <c r="G135" s="137"/>
      <c r="H135" s="136"/>
      <c r="I135" s="138"/>
      <c r="J135" s="138"/>
      <c r="K135" s="139"/>
      <c r="L135" s="139"/>
      <c r="M135" s="139"/>
      <c r="N135" s="139"/>
      <c r="O135" s="139"/>
      <c r="P135" s="140">
        <f>SUM(P129:P134)</f>
        <v>6</v>
      </c>
      <c r="Q135" s="141" t="s">
        <v>27</v>
      </c>
    </row>
    <row r="136" spans="1:17" s="119" customFormat="1" ht="15" customHeight="1" x14ac:dyDescent="0.2">
      <c r="A136" s="121"/>
      <c r="B136" s="155"/>
      <c r="C136" s="156"/>
      <c r="D136" s="157"/>
      <c r="E136" s="158"/>
      <c r="F136" s="156"/>
      <c r="G136" s="159"/>
      <c r="H136" s="158"/>
      <c r="I136" s="128"/>
      <c r="J136" s="128"/>
      <c r="K136" s="160"/>
      <c r="L136" s="160"/>
      <c r="M136" s="160"/>
      <c r="N136" s="160"/>
      <c r="O136" s="160"/>
      <c r="P136" s="161"/>
      <c r="Q136" s="162"/>
    </row>
    <row r="137" spans="1:17" s="106" customFormat="1" ht="15" customHeight="1" x14ac:dyDescent="0.2">
      <c r="A137" s="121" t="s">
        <v>161</v>
      </c>
      <c r="B137" s="231" t="str">
        <f>'Planilha Orçamentária'!D38</f>
        <v>Caixa ralo em blocos pré-moldados e grelha articulada em FFA em Vias Urbanas</v>
      </c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3"/>
      <c r="Q137" s="122">
        <v>80</v>
      </c>
    </row>
    <row r="138" spans="1:17" s="106" customFormat="1" ht="15" customHeight="1" x14ac:dyDescent="0.2">
      <c r="A138" s="121"/>
      <c r="B138" s="123" t="s">
        <v>113</v>
      </c>
      <c r="C138" s="124">
        <v>200</v>
      </c>
      <c r="D138" s="125" t="s">
        <v>39</v>
      </c>
      <c r="E138" s="126">
        <v>4</v>
      </c>
      <c r="F138" s="124"/>
      <c r="G138" s="127"/>
      <c r="H138" s="126"/>
      <c r="I138" s="128" t="s">
        <v>59</v>
      </c>
      <c r="J138" s="129">
        <v>2</v>
      </c>
      <c r="K138" s="130"/>
      <c r="L138" s="129"/>
      <c r="M138" s="129"/>
      <c r="N138" s="129"/>
      <c r="O138" s="129"/>
      <c r="P138" s="131">
        <v>2</v>
      </c>
      <c r="Q138" s="132"/>
    </row>
    <row r="139" spans="1:17" s="106" customFormat="1" ht="15" customHeight="1" x14ac:dyDescent="0.2">
      <c r="A139" s="121"/>
      <c r="B139" s="123" t="s">
        <v>113</v>
      </c>
      <c r="C139" s="124">
        <v>201</v>
      </c>
      <c r="D139" s="125" t="s">
        <v>39</v>
      </c>
      <c r="E139" s="126">
        <v>10</v>
      </c>
      <c r="F139" s="124"/>
      <c r="G139" s="127"/>
      <c r="H139" s="126"/>
      <c r="I139" s="128" t="s">
        <v>59</v>
      </c>
      <c r="J139" s="129">
        <v>2</v>
      </c>
      <c r="K139" s="130"/>
      <c r="L139" s="129"/>
      <c r="M139" s="129"/>
      <c r="N139" s="129"/>
      <c r="O139" s="129"/>
      <c r="P139" s="131">
        <v>2</v>
      </c>
      <c r="Q139" s="132"/>
    </row>
    <row r="140" spans="1:17" s="106" customFormat="1" ht="15" customHeight="1" x14ac:dyDescent="0.2">
      <c r="A140" s="121"/>
      <c r="B140" s="123" t="s">
        <v>114</v>
      </c>
      <c r="C140" s="124">
        <v>300</v>
      </c>
      <c r="D140" s="125" t="s">
        <v>39</v>
      </c>
      <c r="E140" s="126">
        <v>0</v>
      </c>
      <c r="F140" s="124"/>
      <c r="G140" s="127"/>
      <c r="H140" s="126"/>
      <c r="I140" s="128" t="s">
        <v>59</v>
      </c>
      <c r="J140" s="129">
        <v>3</v>
      </c>
      <c r="K140" s="130"/>
      <c r="L140" s="129"/>
      <c r="M140" s="129"/>
      <c r="N140" s="129"/>
      <c r="O140" s="129"/>
      <c r="P140" s="131">
        <v>3</v>
      </c>
      <c r="Q140" s="132"/>
    </row>
    <row r="141" spans="1:17" s="106" customFormat="1" ht="15" customHeight="1" x14ac:dyDescent="0.2">
      <c r="A141" s="121"/>
      <c r="B141" s="123" t="s">
        <v>114</v>
      </c>
      <c r="C141" s="124">
        <v>302</v>
      </c>
      <c r="D141" s="125" t="s">
        <v>39</v>
      </c>
      <c r="E141" s="126">
        <v>0</v>
      </c>
      <c r="F141" s="124"/>
      <c r="G141" s="127"/>
      <c r="H141" s="126"/>
      <c r="I141" s="128" t="s">
        <v>59</v>
      </c>
      <c r="J141" s="129">
        <v>2</v>
      </c>
      <c r="K141" s="130"/>
      <c r="L141" s="129"/>
      <c r="M141" s="129"/>
      <c r="N141" s="129"/>
      <c r="O141" s="129"/>
      <c r="P141" s="131">
        <v>2</v>
      </c>
      <c r="Q141" s="132"/>
    </row>
    <row r="142" spans="1:17" s="106" customFormat="1" ht="15" customHeight="1" x14ac:dyDescent="0.2">
      <c r="A142" s="121"/>
      <c r="B142" s="123" t="s">
        <v>114</v>
      </c>
      <c r="C142" s="124">
        <v>304</v>
      </c>
      <c r="D142" s="125" t="s">
        <v>39</v>
      </c>
      <c r="E142" s="126">
        <v>0</v>
      </c>
      <c r="F142" s="124"/>
      <c r="G142" s="127"/>
      <c r="H142" s="126"/>
      <c r="I142" s="128" t="s">
        <v>44</v>
      </c>
      <c r="J142" s="129">
        <v>2</v>
      </c>
      <c r="K142" s="130"/>
      <c r="L142" s="129"/>
      <c r="M142" s="129"/>
      <c r="N142" s="129"/>
      <c r="O142" s="129"/>
      <c r="P142" s="131">
        <v>2</v>
      </c>
      <c r="Q142" s="132"/>
    </row>
    <row r="143" spans="1:17" s="106" customFormat="1" ht="15" customHeight="1" x14ac:dyDescent="0.2">
      <c r="A143" s="121"/>
      <c r="B143" s="123" t="s">
        <v>114</v>
      </c>
      <c r="C143" s="124">
        <v>304</v>
      </c>
      <c r="D143" s="125" t="s">
        <v>39</v>
      </c>
      <c r="E143" s="126">
        <v>0</v>
      </c>
      <c r="F143" s="124"/>
      <c r="G143" s="127"/>
      <c r="H143" s="126"/>
      <c r="I143" s="128" t="s">
        <v>45</v>
      </c>
      <c r="J143" s="129">
        <v>1</v>
      </c>
      <c r="K143" s="130"/>
      <c r="L143" s="129"/>
      <c r="M143" s="129"/>
      <c r="N143" s="129"/>
      <c r="O143" s="129"/>
      <c r="P143" s="131">
        <v>1</v>
      </c>
      <c r="Q143" s="132"/>
    </row>
    <row r="144" spans="1:17" s="106" customFormat="1" ht="15" customHeight="1" x14ac:dyDescent="0.2">
      <c r="A144" s="121"/>
      <c r="B144" s="123" t="s">
        <v>114</v>
      </c>
      <c r="C144" s="124">
        <v>306</v>
      </c>
      <c r="D144" s="125" t="s">
        <v>39</v>
      </c>
      <c r="E144" s="126">
        <v>0</v>
      </c>
      <c r="F144" s="124"/>
      <c r="G144" s="127"/>
      <c r="H144" s="126"/>
      <c r="I144" s="128" t="s">
        <v>59</v>
      </c>
      <c r="J144" s="129">
        <v>2</v>
      </c>
      <c r="K144" s="130"/>
      <c r="L144" s="129"/>
      <c r="M144" s="129"/>
      <c r="N144" s="129"/>
      <c r="O144" s="129"/>
      <c r="P144" s="131">
        <v>2</v>
      </c>
      <c r="Q144" s="132"/>
    </row>
    <row r="145" spans="1:17" s="106" customFormat="1" ht="15" customHeight="1" x14ac:dyDescent="0.2">
      <c r="A145" s="121"/>
      <c r="B145" s="123" t="s">
        <v>116</v>
      </c>
      <c r="C145" s="124">
        <v>501</v>
      </c>
      <c r="D145" s="125" t="s">
        <v>39</v>
      </c>
      <c r="E145" s="126">
        <v>6</v>
      </c>
      <c r="F145" s="124"/>
      <c r="G145" s="127"/>
      <c r="H145" s="126"/>
      <c r="I145" s="128" t="s">
        <v>59</v>
      </c>
      <c r="J145" s="129">
        <v>2</v>
      </c>
      <c r="K145" s="130"/>
      <c r="L145" s="129"/>
      <c r="M145" s="129"/>
      <c r="N145" s="129"/>
      <c r="O145" s="129"/>
      <c r="P145" s="131">
        <v>2</v>
      </c>
      <c r="Q145" s="132"/>
    </row>
    <row r="146" spans="1:17" s="106" customFormat="1" ht="15" customHeight="1" x14ac:dyDescent="0.2">
      <c r="A146" s="121"/>
      <c r="B146" s="133" t="s">
        <v>40</v>
      </c>
      <c r="C146" s="134"/>
      <c r="D146" s="135"/>
      <c r="E146" s="136"/>
      <c r="F146" s="134"/>
      <c r="G146" s="137"/>
      <c r="H146" s="136"/>
      <c r="I146" s="138"/>
      <c r="J146" s="138"/>
      <c r="K146" s="139"/>
      <c r="L146" s="139"/>
      <c r="M146" s="139"/>
      <c r="N146" s="139"/>
      <c r="O146" s="139"/>
      <c r="P146" s="140">
        <f>SUM(P138:P145)</f>
        <v>16</v>
      </c>
      <c r="Q146" s="141" t="s">
        <v>27</v>
      </c>
    </row>
    <row r="147" spans="1:17" s="106" customFormat="1" ht="15" customHeight="1" x14ac:dyDescent="0.2">
      <c r="A147" s="121"/>
      <c r="B147" s="155"/>
      <c r="C147" s="156"/>
      <c r="D147" s="157"/>
      <c r="E147" s="158"/>
      <c r="F147" s="156"/>
      <c r="G147" s="159"/>
      <c r="H147" s="158"/>
      <c r="I147" s="128"/>
      <c r="J147" s="128"/>
      <c r="K147" s="160"/>
      <c r="L147" s="160"/>
      <c r="M147" s="160"/>
      <c r="N147" s="160"/>
      <c r="O147" s="160"/>
      <c r="P147" s="161"/>
      <c r="Q147" s="162"/>
    </row>
    <row r="148" spans="1:17" s="106" customFormat="1" ht="15" customHeight="1" x14ac:dyDescent="0.2">
      <c r="A148" s="107" t="s">
        <v>71</v>
      </c>
      <c r="B148" s="108" t="s">
        <v>30</v>
      </c>
      <c r="C148" s="109"/>
      <c r="D148" s="110"/>
      <c r="E148" s="111"/>
      <c r="F148" s="109"/>
      <c r="G148" s="112"/>
      <c r="H148" s="111"/>
      <c r="I148" s="113"/>
      <c r="J148" s="114"/>
      <c r="K148" s="115"/>
      <c r="L148" s="114"/>
      <c r="M148" s="116"/>
      <c r="N148" s="114"/>
      <c r="O148" s="116"/>
      <c r="P148" s="117"/>
      <c r="Q148" s="118"/>
    </row>
    <row r="149" spans="1:17" s="106" customFormat="1" ht="15" customHeight="1" x14ac:dyDescent="0.2">
      <c r="A149" s="121" t="s">
        <v>162</v>
      </c>
      <c r="B149" s="231" t="str">
        <f>'Planilha Orçamentária'!D42</f>
        <v>Regularização e compactação do sub-leito (100% P.I.) H = 0,20 m</v>
      </c>
      <c r="C149" s="232"/>
      <c r="D149" s="232"/>
      <c r="E149" s="232"/>
      <c r="F149" s="232"/>
      <c r="G149" s="232"/>
      <c r="H149" s="232"/>
      <c r="I149" s="232"/>
      <c r="J149" s="232"/>
      <c r="K149" s="232"/>
      <c r="L149" s="232"/>
      <c r="M149" s="232"/>
      <c r="N149" s="232"/>
      <c r="O149" s="232"/>
      <c r="P149" s="233"/>
      <c r="Q149" s="122">
        <v>9986.65</v>
      </c>
    </row>
    <row r="150" spans="1:17" s="106" customFormat="1" ht="15" customHeight="1" x14ac:dyDescent="0.2">
      <c r="A150" s="121"/>
      <c r="B150" s="150" t="s">
        <v>119</v>
      </c>
      <c r="C150" s="124"/>
      <c r="D150" s="125"/>
      <c r="E150" s="126"/>
      <c r="F150" s="124"/>
      <c r="G150" s="127"/>
      <c r="H150" s="126"/>
      <c r="I150" s="128"/>
      <c r="J150" s="129"/>
      <c r="K150" s="130"/>
      <c r="L150" s="129"/>
      <c r="M150" s="129"/>
      <c r="N150" s="129"/>
      <c r="O150" s="129"/>
      <c r="P150" s="131"/>
      <c r="Q150" s="122"/>
    </row>
    <row r="151" spans="1:17" s="106" customFormat="1" ht="15" customHeight="1" x14ac:dyDescent="0.2">
      <c r="A151" s="121"/>
      <c r="B151" s="123" t="s">
        <v>113</v>
      </c>
      <c r="C151" s="124">
        <v>200</v>
      </c>
      <c r="D151" s="125" t="s">
        <v>39</v>
      </c>
      <c r="E151" s="126">
        <v>0</v>
      </c>
      <c r="F151" s="124">
        <v>202</v>
      </c>
      <c r="G151" s="127" t="s">
        <v>39</v>
      </c>
      <c r="H151" s="126">
        <v>5</v>
      </c>
      <c r="I151" s="128"/>
      <c r="J151" s="129"/>
      <c r="K151" s="130">
        <v>45</v>
      </c>
      <c r="L151" s="129">
        <v>4.5</v>
      </c>
      <c r="M151" s="129"/>
      <c r="N151" s="129">
        <f t="shared" ref="N151:N152" si="2">ROUND(L151*K151,2)</f>
        <v>202.5</v>
      </c>
      <c r="O151" s="129"/>
      <c r="P151" s="131">
        <f t="shared" ref="P151:P152" si="3">N151</f>
        <v>202.5</v>
      </c>
      <c r="Q151" s="122"/>
    </row>
    <row r="152" spans="1:17" s="106" customFormat="1" ht="15" customHeight="1" x14ac:dyDescent="0.2">
      <c r="A152" s="121"/>
      <c r="B152" s="123" t="s">
        <v>114</v>
      </c>
      <c r="C152" s="124">
        <v>300</v>
      </c>
      <c r="D152" s="125" t="s">
        <v>39</v>
      </c>
      <c r="E152" s="126">
        <v>5</v>
      </c>
      <c r="F152" s="124">
        <v>308</v>
      </c>
      <c r="G152" s="127" t="s">
        <v>39</v>
      </c>
      <c r="H152" s="126">
        <v>16</v>
      </c>
      <c r="I152" s="128"/>
      <c r="J152" s="129"/>
      <c r="K152" s="130">
        <v>171</v>
      </c>
      <c r="L152" s="129">
        <v>6</v>
      </c>
      <c r="M152" s="129"/>
      <c r="N152" s="129">
        <f t="shared" si="2"/>
        <v>1026</v>
      </c>
      <c r="O152" s="129"/>
      <c r="P152" s="131">
        <f t="shared" si="3"/>
        <v>1026</v>
      </c>
      <c r="Q152" s="122"/>
    </row>
    <row r="153" spans="1:17" s="106" customFormat="1" ht="15" customHeight="1" x14ac:dyDescent="0.2">
      <c r="A153" s="121"/>
      <c r="B153" s="123" t="s">
        <v>116</v>
      </c>
      <c r="C153" s="124">
        <v>500</v>
      </c>
      <c r="D153" s="125" t="s">
        <v>39</v>
      </c>
      <c r="E153" s="126">
        <v>3</v>
      </c>
      <c r="F153" s="124">
        <v>502</v>
      </c>
      <c r="G153" s="127" t="s">
        <v>39</v>
      </c>
      <c r="H153" s="126">
        <v>14</v>
      </c>
      <c r="I153" s="128"/>
      <c r="J153" s="129"/>
      <c r="K153" s="130">
        <v>51</v>
      </c>
      <c r="L153" s="129">
        <v>4</v>
      </c>
      <c r="M153" s="129"/>
      <c r="N153" s="129">
        <f>ROUND(L153*K153,2)</f>
        <v>204</v>
      </c>
      <c r="O153" s="129"/>
      <c r="P153" s="131">
        <f>N153</f>
        <v>204</v>
      </c>
      <c r="Q153" s="122"/>
    </row>
    <row r="154" spans="1:17" s="106" customFormat="1" ht="15" customHeight="1" x14ac:dyDescent="0.2">
      <c r="A154" s="121"/>
      <c r="B154" s="123" t="s">
        <v>117</v>
      </c>
      <c r="C154" s="124">
        <v>1000</v>
      </c>
      <c r="D154" s="125" t="s">
        <v>39</v>
      </c>
      <c r="E154" s="126">
        <v>3</v>
      </c>
      <c r="F154" s="124">
        <v>1002</v>
      </c>
      <c r="G154" s="127" t="s">
        <v>39</v>
      </c>
      <c r="H154" s="126">
        <v>6</v>
      </c>
      <c r="I154" s="128"/>
      <c r="J154" s="129"/>
      <c r="K154" s="130">
        <v>43</v>
      </c>
      <c r="L154" s="129">
        <v>6</v>
      </c>
      <c r="M154" s="129"/>
      <c r="N154" s="129">
        <f t="shared" ref="N154:N155" si="4">ROUND(L154*K154,2)</f>
        <v>258</v>
      </c>
      <c r="O154" s="129"/>
      <c r="P154" s="131">
        <f t="shared" ref="P154" si="5">N154</f>
        <v>258</v>
      </c>
      <c r="Q154" s="122"/>
    </row>
    <row r="155" spans="1:17" s="106" customFormat="1" ht="15" customHeight="1" x14ac:dyDescent="0.2">
      <c r="A155" s="121"/>
      <c r="B155" s="123" t="s">
        <v>118</v>
      </c>
      <c r="C155" s="124">
        <v>2000</v>
      </c>
      <c r="D155" s="125" t="s">
        <v>39</v>
      </c>
      <c r="E155" s="126">
        <v>3</v>
      </c>
      <c r="F155" s="124">
        <v>2002</v>
      </c>
      <c r="G155" s="127" t="s">
        <v>39</v>
      </c>
      <c r="H155" s="126">
        <v>6</v>
      </c>
      <c r="I155" s="128"/>
      <c r="J155" s="129"/>
      <c r="K155" s="130">
        <v>43</v>
      </c>
      <c r="L155" s="129">
        <v>6</v>
      </c>
      <c r="M155" s="129"/>
      <c r="N155" s="129">
        <f t="shared" si="4"/>
        <v>258</v>
      </c>
      <c r="O155" s="129"/>
      <c r="P155" s="131">
        <f>N155</f>
        <v>258</v>
      </c>
      <c r="Q155" s="122"/>
    </row>
    <row r="156" spans="1:17" s="106" customFormat="1" ht="15" customHeight="1" x14ac:dyDescent="0.2">
      <c r="A156" s="121"/>
      <c r="B156" s="150" t="s">
        <v>130</v>
      </c>
      <c r="C156" s="124"/>
      <c r="D156" s="125"/>
      <c r="E156" s="126"/>
      <c r="F156" s="124"/>
      <c r="G156" s="127"/>
      <c r="H156" s="126"/>
      <c r="I156" s="128"/>
      <c r="J156" s="129"/>
      <c r="K156" s="130"/>
      <c r="L156" s="129"/>
      <c r="M156" s="129"/>
      <c r="N156" s="129"/>
      <c r="O156" s="129"/>
      <c r="P156" s="131"/>
      <c r="Q156" s="122"/>
    </row>
    <row r="157" spans="1:17" s="106" customFormat="1" ht="15" customHeight="1" x14ac:dyDescent="0.2">
      <c r="A157" s="121"/>
      <c r="B157" s="123" t="s">
        <v>131</v>
      </c>
      <c r="C157" s="124"/>
      <c r="D157" s="125"/>
      <c r="E157" s="126"/>
      <c r="F157" s="124"/>
      <c r="G157" s="127"/>
      <c r="H157" s="126"/>
      <c r="I157" s="128"/>
      <c r="J157" s="129"/>
      <c r="K157" s="130">
        <v>16</v>
      </c>
      <c r="L157" s="129">
        <v>0.68</v>
      </c>
      <c r="M157" s="129"/>
      <c r="N157" s="129">
        <f>K157*L157*(-1)</f>
        <v>-10.88</v>
      </c>
      <c r="O157" s="129"/>
      <c r="P157" s="131">
        <f>N157</f>
        <v>-10.88</v>
      </c>
      <c r="Q157" s="122"/>
    </row>
    <row r="158" spans="1:17" s="106" customFormat="1" ht="15" customHeight="1" x14ac:dyDescent="0.2">
      <c r="A158" s="121"/>
      <c r="B158" s="133" t="s">
        <v>40</v>
      </c>
      <c r="C158" s="134"/>
      <c r="D158" s="135"/>
      <c r="E158" s="136"/>
      <c r="F158" s="134"/>
      <c r="G158" s="137"/>
      <c r="H158" s="136"/>
      <c r="I158" s="138"/>
      <c r="J158" s="138"/>
      <c r="K158" s="139"/>
      <c r="L158" s="139"/>
      <c r="M158" s="139"/>
      <c r="N158" s="139"/>
      <c r="O158" s="139"/>
      <c r="P158" s="140">
        <f>SUM(P151:P157)</f>
        <v>1937.62</v>
      </c>
      <c r="Q158" s="141" t="s">
        <v>32</v>
      </c>
    </row>
    <row r="159" spans="1:17" s="106" customFormat="1" ht="15" customHeight="1" x14ac:dyDescent="0.2">
      <c r="A159" s="121"/>
      <c r="B159" s="155"/>
      <c r="C159" s="156"/>
      <c r="D159" s="157"/>
      <c r="E159" s="158"/>
      <c r="F159" s="156"/>
      <c r="G159" s="159"/>
      <c r="H159" s="158"/>
      <c r="I159" s="128"/>
      <c r="J159" s="129"/>
      <c r="K159" s="163"/>
      <c r="L159" s="129"/>
      <c r="M159" s="164"/>
      <c r="N159" s="129"/>
      <c r="O159" s="164"/>
      <c r="P159" s="161"/>
      <c r="Q159" s="162"/>
    </row>
    <row r="160" spans="1:17" s="106" customFormat="1" ht="15" customHeight="1" x14ac:dyDescent="0.2">
      <c r="A160" s="121" t="s">
        <v>163</v>
      </c>
      <c r="B160" s="231" t="str">
        <f>'Planilha Orçamentária'!D43</f>
        <v>Estabilização granulométrica de solo s/ mistura 100% P.I.</v>
      </c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3"/>
      <c r="Q160" s="122"/>
    </row>
    <row r="161" spans="1:17" s="106" customFormat="1" ht="15" customHeight="1" x14ac:dyDescent="0.2">
      <c r="A161" s="121"/>
      <c r="B161" s="150" t="s">
        <v>119</v>
      </c>
      <c r="C161" s="124"/>
      <c r="D161" s="125"/>
      <c r="E161" s="126"/>
      <c r="F161" s="124"/>
      <c r="G161" s="127"/>
      <c r="H161" s="126"/>
      <c r="I161" s="128"/>
      <c r="J161" s="129"/>
      <c r="K161" s="130"/>
      <c r="L161" s="129"/>
      <c r="M161" s="144"/>
      <c r="N161" s="144"/>
      <c r="O161" s="144"/>
      <c r="P161" s="165"/>
      <c r="Q161" s="122"/>
    </row>
    <row r="162" spans="1:17" s="106" customFormat="1" ht="15" customHeight="1" x14ac:dyDescent="0.2">
      <c r="A162" s="121"/>
      <c r="B162" s="123" t="s">
        <v>113</v>
      </c>
      <c r="C162" s="124">
        <v>200</v>
      </c>
      <c r="D162" s="125" t="s">
        <v>39</v>
      </c>
      <c r="E162" s="126">
        <v>0</v>
      </c>
      <c r="F162" s="124">
        <v>202</v>
      </c>
      <c r="G162" s="127" t="s">
        <v>39</v>
      </c>
      <c r="H162" s="126">
        <v>5</v>
      </c>
      <c r="I162" s="128"/>
      <c r="J162" s="129"/>
      <c r="K162" s="130">
        <v>45</v>
      </c>
      <c r="L162" s="129">
        <v>4.5</v>
      </c>
      <c r="M162" s="129">
        <v>0.1</v>
      </c>
      <c r="N162" s="129">
        <f>ROUND(K162*L162,2)</f>
        <v>202.5</v>
      </c>
      <c r="O162" s="129">
        <f>ROUND(N162*M162,2)</f>
        <v>20.25</v>
      </c>
      <c r="P162" s="131">
        <f>O162</f>
        <v>20.25</v>
      </c>
      <c r="Q162" s="122"/>
    </row>
    <row r="163" spans="1:17" s="106" customFormat="1" ht="15" customHeight="1" x14ac:dyDescent="0.2">
      <c r="A163" s="121"/>
      <c r="B163" s="123" t="s">
        <v>114</v>
      </c>
      <c r="C163" s="124">
        <v>300</v>
      </c>
      <c r="D163" s="125" t="s">
        <v>39</v>
      </c>
      <c r="E163" s="126">
        <v>5</v>
      </c>
      <c r="F163" s="124">
        <v>308</v>
      </c>
      <c r="G163" s="127" t="s">
        <v>39</v>
      </c>
      <c r="H163" s="126">
        <v>16</v>
      </c>
      <c r="I163" s="128"/>
      <c r="J163" s="129"/>
      <c r="K163" s="130">
        <v>171</v>
      </c>
      <c r="L163" s="129">
        <v>6</v>
      </c>
      <c r="M163" s="129">
        <v>0.1</v>
      </c>
      <c r="N163" s="129">
        <f t="shared" ref="N163:N166" si="6">ROUND(K163*L163,2)</f>
        <v>1026</v>
      </c>
      <c r="O163" s="129">
        <f t="shared" ref="O163:O166" si="7">ROUND(N163*M163,2)</f>
        <v>102.6</v>
      </c>
      <c r="P163" s="131">
        <f t="shared" ref="P163:P168" si="8">O163</f>
        <v>102.6</v>
      </c>
      <c r="Q163" s="122"/>
    </row>
    <row r="164" spans="1:17" s="106" customFormat="1" ht="15" customHeight="1" x14ac:dyDescent="0.2">
      <c r="A164" s="121"/>
      <c r="B164" s="123" t="s">
        <v>116</v>
      </c>
      <c r="C164" s="124">
        <v>500</v>
      </c>
      <c r="D164" s="125" t="s">
        <v>39</v>
      </c>
      <c r="E164" s="126">
        <v>3</v>
      </c>
      <c r="F164" s="124">
        <v>502</v>
      </c>
      <c r="G164" s="127" t="s">
        <v>39</v>
      </c>
      <c r="H164" s="126">
        <v>14</v>
      </c>
      <c r="I164" s="128"/>
      <c r="J164" s="129"/>
      <c r="K164" s="130">
        <v>51</v>
      </c>
      <c r="L164" s="129">
        <v>4</v>
      </c>
      <c r="M164" s="129">
        <v>0.1</v>
      </c>
      <c r="N164" s="129">
        <f t="shared" si="6"/>
        <v>204</v>
      </c>
      <c r="O164" s="129">
        <f t="shared" si="7"/>
        <v>20.399999999999999</v>
      </c>
      <c r="P164" s="131">
        <f t="shared" si="8"/>
        <v>20.399999999999999</v>
      </c>
      <c r="Q164" s="122"/>
    </row>
    <row r="165" spans="1:17" s="106" customFormat="1" ht="15" customHeight="1" x14ac:dyDescent="0.2">
      <c r="A165" s="121"/>
      <c r="B165" s="123" t="s">
        <v>117</v>
      </c>
      <c r="C165" s="124">
        <v>1000</v>
      </c>
      <c r="D165" s="125" t="s">
        <v>39</v>
      </c>
      <c r="E165" s="126">
        <v>3</v>
      </c>
      <c r="F165" s="124">
        <v>1002</v>
      </c>
      <c r="G165" s="127" t="s">
        <v>39</v>
      </c>
      <c r="H165" s="126">
        <v>6</v>
      </c>
      <c r="I165" s="128"/>
      <c r="J165" s="129"/>
      <c r="K165" s="130">
        <v>43</v>
      </c>
      <c r="L165" s="129">
        <v>6</v>
      </c>
      <c r="M165" s="129">
        <v>0.1</v>
      </c>
      <c r="N165" s="129">
        <f t="shared" si="6"/>
        <v>258</v>
      </c>
      <c r="O165" s="129">
        <f t="shared" si="7"/>
        <v>25.8</v>
      </c>
      <c r="P165" s="131">
        <f t="shared" si="8"/>
        <v>25.8</v>
      </c>
      <c r="Q165" s="122"/>
    </row>
    <row r="166" spans="1:17" s="106" customFormat="1" ht="15" customHeight="1" x14ac:dyDescent="0.2">
      <c r="A166" s="121"/>
      <c r="B166" s="123" t="s">
        <v>118</v>
      </c>
      <c r="C166" s="124">
        <v>2000</v>
      </c>
      <c r="D166" s="125" t="s">
        <v>39</v>
      </c>
      <c r="E166" s="126">
        <v>3</v>
      </c>
      <c r="F166" s="124">
        <v>2002</v>
      </c>
      <c r="G166" s="127" t="s">
        <v>39</v>
      </c>
      <c r="H166" s="126">
        <v>6</v>
      </c>
      <c r="I166" s="128"/>
      <c r="J166" s="129"/>
      <c r="K166" s="130">
        <v>43</v>
      </c>
      <c r="L166" s="129">
        <v>6</v>
      </c>
      <c r="M166" s="129">
        <v>0.1</v>
      </c>
      <c r="N166" s="129">
        <f t="shared" si="6"/>
        <v>258</v>
      </c>
      <c r="O166" s="129">
        <f t="shared" si="7"/>
        <v>25.8</v>
      </c>
      <c r="P166" s="131">
        <f t="shared" si="8"/>
        <v>25.8</v>
      </c>
      <c r="Q166" s="122"/>
    </row>
    <row r="167" spans="1:17" s="106" customFormat="1" ht="15" customHeight="1" x14ac:dyDescent="0.2">
      <c r="A167" s="121"/>
      <c r="B167" s="150" t="s">
        <v>130</v>
      </c>
      <c r="C167" s="124"/>
      <c r="D167" s="125"/>
      <c r="E167" s="126"/>
      <c r="F167" s="124"/>
      <c r="G167" s="127"/>
      <c r="H167" s="126"/>
      <c r="I167" s="128"/>
      <c r="J167" s="129"/>
      <c r="K167" s="130"/>
      <c r="L167" s="129"/>
      <c r="M167" s="129"/>
      <c r="N167" s="129"/>
      <c r="O167" s="129"/>
      <c r="P167" s="131"/>
      <c r="Q167" s="122"/>
    </row>
    <row r="168" spans="1:17" s="106" customFormat="1" ht="15" customHeight="1" x14ac:dyDescent="0.2">
      <c r="A168" s="121"/>
      <c r="B168" s="123" t="s">
        <v>131</v>
      </c>
      <c r="C168" s="124"/>
      <c r="D168" s="125"/>
      <c r="E168" s="126"/>
      <c r="F168" s="124"/>
      <c r="G168" s="127"/>
      <c r="H168" s="126"/>
      <c r="I168" s="128"/>
      <c r="J168" s="129"/>
      <c r="K168" s="130">
        <v>16</v>
      </c>
      <c r="L168" s="129">
        <v>0.68</v>
      </c>
      <c r="M168" s="129">
        <v>0.1</v>
      </c>
      <c r="N168" s="129">
        <f>K168*L168*(-1)</f>
        <v>-10.88</v>
      </c>
      <c r="O168" s="129">
        <f>N168*M168</f>
        <v>-1.0880000000000001</v>
      </c>
      <c r="P168" s="131">
        <f t="shared" si="8"/>
        <v>-1.0880000000000001</v>
      </c>
      <c r="Q168" s="122"/>
    </row>
    <row r="169" spans="1:17" s="106" customFormat="1" ht="15" customHeight="1" x14ac:dyDescent="0.2">
      <c r="A169" s="121"/>
      <c r="B169" s="133" t="s">
        <v>40</v>
      </c>
      <c r="C169" s="134"/>
      <c r="D169" s="135"/>
      <c r="E169" s="136"/>
      <c r="F169" s="134"/>
      <c r="G169" s="137"/>
      <c r="H169" s="136"/>
      <c r="I169" s="138"/>
      <c r="J169" s="138"/>
      <c r="K169" s="139"/>
      <c r="L169" s="139"/>
      <c r="M169" s="139"/>
      <c r="N169" s="139"/>
      <c r="O169" s="139"/>
      <c r="P169" s="140">
        <f>SUM(P162:P168)</f>
        <v>193.76200000000003</v>
      </c>
      <c r="Q169" s="141" t="s">
        <v>37</v>
      </c>
    </row>
    <row r="170" spans="1:17" s="106" customFormat="1" ht="15" customHeight="1" x14ac:dyDescent="0.2">
      <c r="A170" s="121"/>
      <c r="B170" s="155"/>
      <c r="C170" s="156"/>
      <c r="D170" s="157"/>
      <c r="E170" s="158"/>
      <c r="F170" s="156"/>
      <c r="G170" s="159"/>
      <c r="H170" s="158"/>
      <c r="I170" s="128"/>
      <c r="J170" s="129"/>
      <c r="K170" s="163"/>
      <c r="L170" s="129"/>
      <c r="M170" s="164"/>
      <c r="N170" s="129"/>
      <c r="O170" s="164"/>
      <c r="P170" s="161"/>
      <c r="Q170" s="162"/>
    </row>
    <row r="171" spans="1:17" s="106" customFormat="1" ht="15" customHeight="1" x14ac:dyDescent="0.2">
      <c r="A171" s="121" t="s">
        <v>164</v>
      </c>
      <c r="B171" s="231" t="str">
        <f>'Planilha Orçamentária'!D44</f>
        <v xml:space="preserve">Sub-base solo brita, 50% em peso, inclusive fornecimento e transporte da brita (XP = 2,75; XR =26,55) (0,647XP + 0,674XR + 2,698) </v>
      </c>
      <c r="C171" s="232"/>
      <c r="D171" s="232"/>
      <c r="E171" s="232"/>
      <c r="F171" s="232"/>
      <c r="G171" s="232"/>
      <c r="H171" s="232"/>
      <c r="I171" s="232"/>
      <c r="J171" s="232"/>
      <c r="K171" s="232"/>
      <c r="L171" s="232"/>
      <c r="M171" s="232"/>
      <c r="N171" s="232"/>
      <c r="O171" s="232"/>
      <c r="P171" s="233"/>
      <c r="Q171" s="122"/>
    </row>
    <row r="172" spans="1:17" s="106" customFormat="1" ht="15" customHeight="1" x14ac:dyDescent="0.2">
      <c r="A172" s="121"/>
      <c r="B172" s="150" t="s">
        <v>119</v>
      </c>
      <c r="C172" s="175"/>
      <c r="D172" s="125"/>
      <c r="E172" s="176"/>
      <c r="F172" s="175"/>
      <c r="G172" s="127"/>
      <c r="H172" s="176"/>
      <c r="I172" s="128"/>
      <c r="J172" s="129"/>
      <c r="K172" s="130"/>
      <c r="L172" s="129"/>
      <c r="M172" s="177"/>
      <c r="N172" s="177"/>
      <c r="O172" s="177"/>
      <c r="P172" s="178"/>
      <c r="Q172" s="122"/>
    </row>
    <row r="173" spans="1:17" s="106" customFormat="1" ht="15" customHeight="1" x14ac:dyDescent="0.2">
      <c r="A173" s="121"/>
      <c r="B173" s="123" t="s">
        <v>113</v>
      </c>
      <c r="C173" s="175">
        <v>200</v>
      </c>
      <c r="D173" s="125" t="s">
        <v>39</v>
      </c>
      <c r="E173" s="176">
        <v>0</v>
      </c>
      <c r="F173" s="175">
        <v>202</v>
      </c>
      <c r="G173" s="127" t="s">
        <v>39</v>
      </c>
      <c r="H173" s="176">
        <v>5</v>
      </c>
      <c r="I173" s="128"/>
      <c r="J173" s="129"/>
      <c r="K173" s="130">
        <v>45</v>
      </c>
      <c r="L173" s="129">
        <v>4.5</v>
      </c>
      <c r="M173" s="129">
        <v>0.15</v>
      </c>
      <c r="N173" s="129">
        <f>ROUND(L173*K173,2)</f>
        <v>202.5</v>
      </c>
      <c r="O173" s="129">
        <f>ROUND(N173*M173,2)</f>
        <v>30.38</v>
      </c>
      <c r="P173" s="131">
        <f>O173</f>
        <v>30.38</v>
      </c>
      <c r="Q173" s="122"/>
    </row>
    <row r="174" spans="1:17" s="106" customFormat="1" ht="15" customHeight="1" x14ac:dyDescent="0.2">
      <c r="A174" s="121"/>
      <c r="B174" s="123" t="s">
        <v>114</v>
      </c>
      <c r="C174" s="175">
        <v>300</v>
      </c>
      <c r="D174" s="125" t="s">
        <v>39</v>
      </c>
      <c r="E174" s="176">
        <v>5</v>
      </c>
      <c r="F174" s="175">
        <v>308</v>
      </c>
      <c r="G174" s="127" t="s">
        <v>39</v>
      </c>
      <c r="H174" s="176">
        <v>16</v>
      </c>
      <c r="I174" s="128"/>
      <c r="J174" s="129"/>
      <c r="K174" s="130">
        <v>171</v>
      </c>
      <c r="L174" s="129">
        <v>6</v>
      </c>
      <c r="M174" s="129">
        <v>0.15</v>
      </c>
      <c r="N174" s="129">
        <f t="shared" ref="N174:N177" si="9">ROUND(L174*K174,2)</f>
        <v>1026</v>
      </c>
      <c r="O174" s="129">
        <f t="shared" ref="O174:O177" si="10">ROUND(N174*M174,2)</f>
        <v>153.9</v>
      </c>
      <c r="P174" s="131">
        <f t="shared" ref="P174:P177" si="11">O174</f>
        <v>153.9</v>
      </c>
      <c r="Q174" s="122"/>
    </row>
    <row r="175" spans="1:17" s="106" customFormat="1" ht="15" customHeight="1" x14ac:dyDescent="0.2">
      <c r="A175" s="121"/>
      <c r="B175" s="123" t="s">
        <v>116</v>
      </c>
      <c r="C175" s="175">
        <v>500</v>
      </c>
      <c r="D175" s="125" t="s">
        <v>39</v>
      </c>
      <c r="E175" s="176">
        <v>3</v>
      </c>
      <c r="F175" s="175">
        <v>502</v>
      </c>
      <c r="G175" s="127" t="s">
        <v>39</v>
      </c>
      <c r="H175" s="176">
        <v>14</v>
      </c>
      <c r="I175" s="128"/>
      <c r="J175" s="129"/>
      <c r="K175" s="130">
        <v>51</v>
      </c>
      <c r="L175" s="129">
        <v>4</v>
      </c>
      <c r="M175" s="129">
        <v>0.15</v>
      </c>
      <c r="N175" s="129">
        <f>ROUND(L175*K175,2)</f>
        <v>204</v>
      </c>
      <c r="O175" s="129">
        <f t="shared" si="10"/>
        <v>30.6</v>
      </c>
      <c r="P175" s="131">
        <f t="shared" si="11"/>
        <v>30.6</v>
      </c>
      <c r="Q175" s="122"/>
    </row>
    <row r="176" spans="1:17" s="106" customFormat="1" ht="15" customHeight="1" x14ac:dyDescent="0.2">
      <c r="A176" s="121"/>
      <c r="B176" s="123" t="s">
        <v>117</v>
      </c>
      <c r="C176" s="175">
        <v>1000</v>
      </c>
      <c r="D176" s="125" t="s">
        <v>39</v>
      </c>
      <c r="E176" s="176">
        <v>3</v>
      </c>
      <c r="F176" s="175">
        <v>1002</v>
      </c>
      <c r="G176" s="127" t="s">
        <v>39</v>
      </c>
      <c r="H176" s="176">
        <v>6</v>
      </c>
      <c r="I176" s="128"/>
      <c r="J176" s="129"/>
      <c r="K176" s="130">
        <v>43</v>
      </c>
      <c r="L176" s="129">
        <v>6</v>
      </c>
      <c r="M176" s="129">
        <v>0.15</v>
      </c>
      <c r="N176" s="129">
        <f t="shared" si="9"/>
        <v>258</v>
      </c>
      <c r="O176" s="129">
        <f t="shared" si="10"/>
        <v>38.700000000000003</v>
      </c>
      <c r="P176" s="131">
        <f t="shared" si="11"/>
        <v>38.700000000000003</v>
      </c>
      <c r="Q176" s="122"/>
    </row>
    <row r="177" spans="1:17" s="106" customFormat="1" ht="15" customHeight="1" x14ac:dyDescent="0.2">
      <c r="A177" s="121"/>
      <c r="B177" s="123" t="s">
        <v>118</v>
      </c>
      <c r="C177" s="175">
        <v>2000</v>
      </c>
      <c r="D177" s="125" t="s">
        <v>39</v>
      </c>
      <c r="E177" s="176">
        <v>3</v>
      </c>
      <c r="F177" s="175">
        <v>2002</v>
      </c>
      <c r="G177" s="127" t="s">
        <v>39</v>
      </c>
      <c r="H177" s="176">
        <v>6</v>
      </c>
      <c r="I177" s="128"/>
      <c r="J177" s="129"/>
      <c r="K177" s="130">
        <v>43</v>
      </c>
      <c r="L177" s="129">
        <v>6</v>
      </c>
      <c r="M177" s="129">
        <v>0.15</v>
      </c>
      <c r="N177" s="129">
        <f t="shared" si="9"/>
        <v>258</v>
      </c>
      <c r="O177" s="129">
        <f t="shared" si="10"/>
        <v>38.700000000000003</v>
      </c>
      <c r="P177" s="131">
        <f t="shared" si="11"/>
        <v>38.700000000000003</v>
      </c>
      <c r="Q177" s="122"/>
    </row>
    <row r="178" spans="1:17" s="106" customFormat="1" ht="15" customHeight="1" x14ac:dyDescent="0.2">
      <c r="A178" s="121"/>
      <c r="B178" s="150" t="s">
        <v>130</v>
      </c>
      <c r="C178" s="175"/>
      <c r="D178" s="125"/>
      <c r="E178" s="176"/>
      <c r="F178" s="175"/>
      <c r="G178" s="127"/>
      <c r="H178" s="176"/>
      <c r="I178" s="128"/>
      <c r="J178" s="129"/>
      <c r="K178" s="130"/>
      <c r="L178" s="129"/>
      <c r="M178" s="129"/>
      <c r="N178" s="129"/>
      <c r="O178" s="129"/>
      <c r="P178" s="131"/>
      <c r="Q178" s="122"/>
    </row>
    <row r="179" spans="1:17" s="106" customFormat="1" ht="15" customHeight="1" x14ac:dyDescent="0.2">
      <c r="A179" s="121"/>
      <c r="B179" s="123" t="s">
        <v>131</v>
      </c>
      <c r="C179" s="175"/>
      <c r="D179" s="125"/>
      <c r="E179" s="176"/>
      <c r="F179" s="175"/>
      <c r="G179" s="127"/>
      <c r="H179" s="176"/>
      <c r="I179" s="128"/>
      <c r="J179" s="129"/>
      <c r="K179" s="130">
        <v>16</v>
      </c>
      <c r="L179" s="129">
        <v>0.68</v>
      </c>
      <c r="M179" s="129">
        <v>0.15</v>
      </c>
      <c r="N179" s="129">
        <f>K179*L179*(-1)</f>
        <v>-10.88</v>
      </c>
      <c r="O179" s="129">
        <f>N179*M179</f>
        <v>-1.6320000000000001</v>
      </c>
      <c r="P179" s="131">
        <f>O179</f>
        <v>-1.6320000000000001</v>
      </c>
      <c r="Q179" s="122"/>
    </row>
    <row r="180" spans="1:17" s="106" customFormat="1" ht="15" customHeight="1" x14ac:dyDescent="0.2">
      <c r="A180" s="121"/>
      <c r="B180" s="133" t="s">
        <v>40</v>
      </c>
      <c r="C180" s="134"/>
      <c r="D180" s="135"/>
      <c r="E180" s="136"/>
      <c r="F180" s="134"/>
      <c r="G180" s="137"/>
      <c r="H180" s="136"/>
      <c r="I180" s="138"/>
      <c r="J180" s="138"/>
      <c r="K180" s="139"/>
      <c r="L180" s="139"/>
      <c r="M180" s="139"/>
      <c r="N180" s="139"/>
      <c r="O180" s="139"/>
      <c r="P180" s="140">
        <f>SUM(P173:P179)</f>
        <v>290.64799999999997</v>
      </c>
      <c r="Q180" s="141" t="s">
        <v>37</v>
      </c>
    </row>
    <row r="181" spans="1:17" s="106" customFormat="1" ht="15" customHeight="1" x14ac:dyDescent="0.2">
      <c r="A181" s="121"/>
      <c r="B181" s="155"/>
      <c r="C181" s="156"/>
      <c r="D181" s="157"/>
      <c r="E181" s="158"/>
      <c r="F181" s="156"/>
      <c r="G181" s="159"/>
      <c r="H181" s="158"/>
      <c r="I181" s="128"/>
      <c r="J181" s="129"/>
      <c r="K181" s="163"/>
      <c r="L181" s="129"/>
      <c r="M181" s="164"/>
      <c r="N181" s="129"/>
      <c r="O181" s="164"/>
      <c r="P181" s="161"/>
      <c r="Q181" s="162"/>
    </row>
    <row r="182" spans="1:17" s="142" customFormat="1" ht="15" customHeight="1" x14ac:dyDescent="0.2">
      <c r="A182" s="121" t="s">
        <v>165</v>
      </c>
      <c r="B182" s="231" t="str">
        <f>'Planilha Orçamentária'!D45</f>
        <v>Pavimentação com blocos de concreto (35 MPa), esp.-&gt;08cm, sobre colchão de areia 5cm, inclusive fornecim. e transporte blocos e areia, em Vias Urbanas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3"/>
      <c r="Q182" s="122"/>
    </row>
    <row r="183" spans="1:17" s="142" customFormat="1" ht="15" customHeight="1" x14ac:dyDescent="0.2">
      <c r="A183" s="121"/>
      <c r="B183" s="150" t="s">
        <v>119</v>
      </c>
      <c r="C183" s="175"/>
      <c r="D183" s="125"/>
      <c r="E183" s="176"/>
      <c r="F183" s="175"/>
      <c r="G183" s="127"/>
      <c r="H183" s="176"/>
      <c r="I183" s="128"/>
      <c r="J183" s="129"/>
      <c r="K183" s="130"/>
      <c r="L183" s="129"/>
      <c r="M183" s="129"/>
      <c r="N183" s="129"/>
      <c r="O183" s="129"/>
      <c r="P183" s="131"/>
      <c r="Q183" s="132"/>
    </row>
    <row r="184" spans="1:17" s="142" customFormat="1" ht="15" customHeight="1" x14ac:dyDescent="0.2">
      <c r="A184" s="121"/>
      <c r="B184" s="123" t="s">
        <v>113</v>
      </c>
      <c r="C184" s="175">
        <v>200</v>
      </c>
      <c r="D184" s="125" t="s">
        <v>39</v>
      </c>
      <c r="E184" s="176">
        <v>0</v>
      </c>
      <c r="F184" s="175">
        <v>202</v>
      </c>
      <c r="G184" s="127" t="s">
        <v>39</v>
      </c>
      <c r="H184" s="176">
        <v>5</v>
      </c>
      <c r="I184" s="128"/>
      <c r="J184" s="129"/>
      <c r="K184" s="130">
        <v>45</v>
      </c>
      <c r="L184" s="129">
        <v>4.5</v>
      </c>
      <c r="M184" s="129"/>
      <c r="N184" s="129">
        <f>ROUND(K184*L184,2)</f>
        <v>202.5</v>
      </c>
      <c r="O184" s="129"/>
      <c r="P184" s="131">
        <f>N184</f>
        <v>202.5</v>
      </c>
      <c r="Q184" s="132"/>
    </row>
    <row r="185" spans="1:17" s="142" customFormat="1" ht="15" customHeight="1" x14ac:dyDescent="0.2">
      <c r="A185" s="121"/>
      <c r="B185" s="123" t="s">
        <v>114</v>
      </c>
      <c r="C185" s="124">
        <v>300</v>
      </c>
      <c r="D185" s="125" t="s">
        <v>39</v>
      </c>
      <c r="E185" s="126">
        <v>5</v>
      </c>
      <c r="F185" s="124">
        <v>308</v>
      </c>
      <c r="G185" s="127" t="s">
        <v>39</v>
      </c>
      <c r="H185" s="126">
        <v>16</v>
      </c>
      <c r="I185" s="128"/>
      <c r="J185" s="129"/>
      <c r="K185" s="130">
        <v>171</v>
      </c>
      <c r="L185" s="129">
        <v>6</v>
      </c>
      <c r="M185" s="129"/>
      <c r="N185" s="129">
        <f t="shared" ref="N185:N188" si="12">ROUND(K185*L185,2)</f>
        <v>1026</v>
      </c>
      <c r="O185" s="129"/>
      <c r="P185" s="131">
        <f t="shared" ref="P185:P190" si="13">N185</f>
        <v>1026</v>
      </c>
      <c r="Q185" s="132"/>
    </row>
    <row r="186" spans="1:17" s="142" customFormat="1" ht="15" customHeight="1" x14ac:dyDescent="0.2">
      <c r="A186" s="121"/>
      <c r="B186" s="123" t="s">
        <v>116</v>
      </c>
      <c r="C186" s="124">
        <v>500</v>
      </c>
      <c r="D186" s="125" t="s">
        <v>39</v>
      </c>
      <c r="E186" s="126">
        <v>3</v>
      </c>
      <c r="F186" s="124">
        <v>502</v>
      </c>
      <c r="G186" s="127" t="s">
        <v>39</v>
      </c>
      <c r="H186" s="126">
        <v>14</v>
      </c>
      <c r="I186" s="128"/>
      <c r="J186" s="129"/>
      <c r="K186" s="130">
        <v>51</v>
      </c>
      <c r="L186" s="129">
        <v>4</v>
      </c>
      <c r="M186" s="129"/>
      <c r="N186" s="129">
        <f t="shared" si="12"/>
        <v>204</v>
      </c>
      <c r="O186" s="129"/>
      <c r="P186" s="131">
        <f t="shared" si="13"/>
        <v>204</v>
      </c>
      <c r="Q186" s="132"/>
    </row>
    <row r="187" spans="1:17" s="142" customFormat="1" ht="15" customHeight="1" x14ac:dyDescent="0.2">
      <c r="A187" s="121"/>
      <c r="B187" s="123" t="s">
        <v>117</v>
      </c>
      <c r="C187" s="124">
        <v>1000</v>
      </c>
      <c r="D187" s="125" t="s">
        <v>39</v>
      </c>
      <c r="E187" s="126">
        <v>3</v>
      </c>
      <c r="F187" s="124">
        <v>1002</v>
      </c>
      <c r="G187" s="127" t="s">
        <v>39</v>
      </c>
      <c r="H187" s="126">
        <v>6</v>
      </c>
      <c r="I187" s="128"/>
      <c r="J187" s="129"/>
      <c r="K187" s="130">
        <v>43</v>
      </c>
      <c r="L187" s="129">
        <v>6</v>
      </c>
      <c r="M187" s="129"/>
      <c r="N187" s="129">
        <f t="shared" si="12"/>
        <v>258</v>
      </c>
      <c r="O187" s="129"/>
      <c r="P187" s="131">
        <f t="shared" si="13"/>
        <v>258</v>
      </c>
      <c r="Q187" s="132"/>
    </row>
    <row r="188" spans="1:17" s="142" customFormat="1" ht="15" customHeight="1" x14ac:dyDescent="0.2">
      <c r="A188" s="121"/>
      <c r="B188" s="123" t="s">
        <v>118</v>
      </c>
      <c r="C188" s="124">
        <v>2000</v>
      </c>
      <c r="D188" s="125" t="s">
        <v>39</v>
      </c>
      <c r="E188" s="126">
        <v>3</v>
      </c>
      <c r="F188" s="124">
        <v>2002</v>
      </c>
      <c r="G188" s="127" t="s">
        <v>39</v>
      </c>
      <c r="H188" s="126">
        <v>6</v>
      </c>
      <c r="I188" s="128"/>
      <c r="J188" s="129"/>
      <c r="K188" s="130">
        <v>43</v>
      </c>
      <c r="L188" s="129">
        <v>6</v>
      </c>
      <c r="M188" s="129"/>
      <c r="N188" s="129">
        <f t="shared" si="12"/>
        <v>258</v>
      </c>
      <c r="O188" s="129"/>
      <c r="P188" s="131">
        <f t="shared" si="13"/>
        <v>258</v>
      </c>
      <c r="Q188" s="132"/>
    </row>
    <row r="189" spans="1:17" s="142" customFormat="1" ht="15" customHeight="1" x14ac:dyDescent="0.2">
      <c r="A189" s="121"/>
      <c r="B189" s="150" t="s">
        <v>130</v>
      </c>
      <c r="C189" s="124"/>
      <c r="D189" s="125"/>
      <c r="E189" s="126"/>
      <c r="F189" s="124"/>
      <c r="G189" s="127"/>
      <c r="H189" s="126"/>
      <c r="I189" s="128"/>
      <c r="J189" s="129"/>
      <c r="K189" s="130"/>
      <c r="L189" s="129"/>
      <c r="M189" s="129"/>
      <c r="N189" s="129"/>
      <c r="O189" s="129"/>
      <c r="P189" s="131"/>
      <c r="Q189" s="132"/>
    </row>
    <row r="190" spans="1:17" s="142" customFormat="1" ht="15" customHeight="1" x14ac:dyDescent="0.2">
      <c r="A190" s="121"/>
      <c r="B190" s="123" t="s">
        <v>131</v>
      </c>
      <c r="C190" s="124"/>
      <c r="D190" s="125"/>
      <c r="E190" s="126"/>
      <c r="F190" s="124"/>
      <c r="G190" s="127"/>
      <c r="H190" s="126"/>
      <c r="I190" s="128"/>
      <c r="J190" s="129"/>
      <c r="K190" s="130">
        <v>16</v>
      </c>
      <c r="L190" s="129">
        <v>0.68</v>
      </c>
      <c r="M190" s="129"/>
      <c r="N190" s="129">
        <f>ROUND(K190*L190,2)*(-1)</f>
        <v>-10.88</v>
      </c>
      <c r="O190" s="129"/>
      <c r="P190" s="131">
        <f t="shared" si="13"/>
        <v>-10.88</v>
      </c>
      <c r="Q190" s="132"/>
    </row>
    <row r="191" spans="1:17" s="142" customFormat="1" ht="15" customHeight="1" x14ac:dyDescent="0.2">
      <c r="A191" s="121"/>
      <c r="B191" s="133" t="s">
        <v>40</v>
      </c>
      <c r="C191" s="134"/>
      <c r="D191" s="135"/>
      <c r="E191" s="136"/>
      <c r="F191" s="134"/>
      <c r="G191" s="137"/>
      <c r="H191" s="136"/>
      <c r="I191" s="138"/>
      <c r="J191" s="138"/>
      <c r="K191" s="139"/>
      <c r="L191" s="139"/>
      <c r="M191" s="139"/>
      <c r="N191" s="139"/>
      <c r="O191" s="139"/>
      <c r="P191" s="140">
        <f>SUM(P184:P190)</f>
        <v>1937.62</v>
      </c>
      <c r="Q191" s="141" t="s">
        <v>32</v>
      </c>
    </row>
    <row r="192" spans="1:17" s="142" customFormat="1" ht="15" customHeight="1" x14ac:dyDescent="0.2">
      <c r="A192" s="121"/>
      <c r="B192" s="155"/>
      <c r="C192" s="156"/>
      <c r="D192" s="157"/>
      <c r="E192" s="158"/>
      <c r="F192" s="156"/>
      <c r="G192" s="159"/>
      <c r="H192" s="158"/>
      <c r="I192" s="128"/>
      <c r="J192" s="129"/>
      <c r="K192" s="163"/>
      <c r="L192" s="129"/>
      <c r="M192" s="164"/>
      <c r="N192" s="129"/>
      <c r="O192" s="164"/>
      <c r="P192" s="161"/>
      <c r="Q192" s="162"/>
    </row>
    <row r="193" spans="1:17" s="142" customFormat="1" ht="15" customHeight="1" x14ac:dyDescent="0.2">
      <c r="A193" s="121" t="s">
        <v>166</v>
      </c>
      <c r="B193" s="231" t="str">
        <f>'Planilha Orçamentária'!D46</f>
        <v>Meio fio de concreto pré-moldado (12 x 30 x 15) cm, inclusive caiação e transporte do meio fio em Vias Urbanas</v>
      </c>
      <c r="C193" s="232"/>
      <c r="D193" s="232"/>
      <c r="E193" s="232"/>
      <c r="F193" s="232"/>
      <c r="G193" s="232"/>
      <c r="H193" s="232"/>
      <c r="I193" s="232"/>
      <c r="J193" s="232"/>
      <c r="K193" s="232"/>
      <c r="L193" s="232"/>
      <c r="M193" s="232"/>
      <c r="N193" s="232"/>
      <c r="O193" s="232"/>
      <c r="P193" s="233"/>
      <c r="Q193" s="122">
        <v>3243.09</v>
      </c>
    </row>
    <row r="194" spans="1:17" s="142" customFormat="1" ht="15" customHeight="1" x14ac:dyDescent="0.2">
      <c r="A194" s="121"/>
      <c r="B194" s="123" t="s">
        <v>113</v>
      </c>
      <c r="C194" s="124"/>
      <c r="D194" s="125"/>
      <c r="E194" s="126"/>
      <c r="F194" s="124"/>
      <c r="G194" s="127"/>
      <c r="H194" s="126"/>
      <c r="I194" s="128" t="s">
        <v>45</v>
      </c>
      <c r="J194" s="129"/>
      <c r="K194" s="130">
        <v>10.84</v>
      </c>
      <c r="L194" s="129"/>
      <c r="M194" s="129"/>
      <c r="N194" s="129"/>
      <c r="O194" s="129"/>
      <c r="P194" s="131">
        <v>10.84</v>
      </c>
      <c r="Q194" s="132"/>
    </row>
    <row r="195" spans="1:17" s="142" customFormat="1" ht="15" customHeight="1" x14ac:dyDescent="0.2">
      <c r="A195" s="121"/>
      <c r="B195" s="123" t="s">
        <v>113</v>
      </c>
      <c r="C195" s="124"/>
      <c r="D195" s="125"/>
      <c r="E195" s="126"/>
      <c r="F195" s="124"/>
      <c r="G195" s="127"/>
      <c r="H195" s="126"/>
      <c r="I195" s="128" t="s">
        <v>45</v>
      </c>
      <c r="J195" s="129"/>
      <c r="K195" s="130">
        <v>4.57</v>
      </c>
      <c r="L195" s="129"/>
      <c r="M195" s="129"/>
      <c r="N195" s="129"/>
      <c r="O195" s="129"/>
      <c r="P195" s="131">
        <v>4.57</v>
      </c>
      <c r="Q195" s="132"/>
    </row>
    <row r="196" spans="1:17" s="142" customFormat="1" ht="15" customHeight="1" x14ac:dyDescent="0.2">
      <c r="A196" s="121"/>
      <c r="B196" s="123" t="s">
        <v>113</v>
      </c>
      <c r="C196" s="124"/>
      <c r="D196" s="125"/>
      <c r="E196" s="126"/>
      <c r="F196" s="124"/>
      <c r="G196" s="127"/>
      <c r="H196" s="126"/>
      <c r="I196" s="128" t="s">
        <v>45</v>
      </c>
      <c r="J196" s="129"/>
      <c r="K196" s="130">
        <v>21.21</v>
      </c>
      <c r="L196" s="129"/>
      <c r="M196" s="129"/>
      <c r="N196" s="129"/>
      <c r="O196" s="129"/>
      <c r="P196" s="131">
        <v>21.21</v>
      </c>
      <c r="Q196" s="132"/>
    </row>
    <row r="197" spans="1:17" s="142" customFormat="1" ht="15" customHeight="1" x14ac:dyDescent="0.2">
      <c r="A197" s="121"/>
      <c r="B197" s="123" t="s">
        <v>113</v>
      </c>
      <c r="C197" s="124"/>
      <c r="D197" s="125"/>
      <c r="E197" s="126"/>
      <c r="F197" s="124"/>
      <c r="G197" s="127"/>
      <c r="H197" s="126"/>
      <c r="I197" s="128" t="s">
        <v>45</v>
      </c>
      <c r="J197" s="129"/>
      <c r="K197" s="130">
        <v>14.44</v>
      </c>
      <c r="L197" s="129"/>
      <c r="M197" s="129"/>
      <c r="N197" s="129"/>
      <c r="O197" s="129"/>
      <c r="P197" s="131">
        <v>14.44</v>
      </c>
      <c r="Q197" s="132"/>
    </row>
    <row r="198" spans="1:17" s="142" customFormat="1" ht="15" customHeight="1" x14ac:dyDescent="0.2">
      <c r="A198" s="121"/>
      <c r="B198" s="123" t="s">
        <v>113</v>
      </c>
      <c r="C198" s="124"/>
      <c r="D198" s="125"/>
      <c r="E198" s="126"/>
      <c r="F198" s="124"/>
      <c r="G198" s="127"/>
      <c r="H198" s="126"/>
      <c r="I198" s="128" t="s">
        <v>44</v>
      </c>
      <c r="J198" s="129"/>
      <c r="K198" s="130">
        <v>15.43</v>
      </c>
      <c r="L198" s="129"/>
      <c r="M198" s="129"/>
      <c r="N198" s="129"/>
      <c r="O198" s="129"/>
      <c r="P198" s="131">
        <v>15.43</v>
      </c>
      <c r="Q198" s="132"/>
    </row>
    <row r="199" spans="1:17" s="142" customFormat="1" ht="15" customHeight="1" x14ac:dyDescent="0.2">
      <c r="A199" s="121"/>
      <c r="B199" s="123" t="s">
        <v>113</v>
      </c>
      <c r="C199" s="124"/>
      <c r="D199" s="125"/>
      <c r="E199" s="126"/>
      <c r="F199" s="124"/>
      <c r="G199" s="127"/>
      <c r="H199" s="126"/>
      <c r="I199" s="128" t="s">
        <v>44</v>
      </c>
      <c r="J199" s="129"/>
      <c r="K199" s="130">
        <v>9.41</v>
      </c>
      <c r="L199" s="129"/>
      <c r="M199" s="129"/>
      <c r="N199" s="129"/>
      <c r="O199" s="129"/>
      <c r="P199" s="131">
        <v>9.41</v>
      </c>
      <c r="Q199" s="132"/>
    </row>
    <row r="200" spans="1:17" s="142" customFormat="1" ht="15" customHeight="1" x14ac:dyDescent="0.2">
      <c r="A200" s="121"/>
      <c r="B200" s="123" t="s">
        <v>113</v>
      </c>
      <c r="C200" s="124"/>
      <c r="D200" s="125"/>
      <c r="E200" s="126"/>
      <c r="F200" s="124"/>
      <c r="G200" s="127"/>
      <c r="H200" s="126"/>
      <c r="I200" s="128" t="s">
        <v>44</v>
      </c>
      <c r="J200" s="129"/>
      <c r="K200" s="130">
        <v>10.36</v>
      </c>
      <c r="L200" s="129"/>
      <c r="M200" s="129"/>
      <c r="N200" s="129"/>
      <c r="O200" s="129"/>
      <c r="P200" s="131">
        <v>10.36</v>
      </c>
      <c r="Q200" s="132"/>
    </row>
    <row r="201" spans="1:17" s="142" customFormat="1" ht="15" customHeight="1" x14ac:dyDescent="0.2">
      <c r="A201" s="121"/>
      <c r="B201" s="123" t="s">
        <v>113</v>
      </c>
      <c r="C201" s="124"/>
      <c r="D201" s="125"/>
      <c r="E201" s="126"/>
      <c r="F201" s="124"/>
      <c r="G201" s="127"/>
      <c r="H201" s="126"/>
      <c r="I201" s="128" t="s">
        <v>44</v>
      </c>
      <c r="J201" s="129"/>
      <c r="K201" s="130">
        <v>9.51</v>
      </c>
      <c r="L201" s="129"/>
      <c r="M201" s="129"/>
      <c r="N201" s="129"/>
      <c r="O201" s="129"/>
      <c r="P201" s="131">
        <v>9.51</v>
      </c>
      <c r="Q201" s="132"/>
    </row>
    <row r="202" spans="1:17" s="142" customFormat="1" ht="15" customHeight="1" x14ac:dyDescent="0.2">
      <c r="A202" s="121"/>
      <c r="B202" s="123" t="s">
        <v>113</v>
      </c>
      <c r="C202" s="124"/>
      <c r="D202" s="125"/>
      <c r="E202" s="126"/>
      <c r="F202" s="124"/>
      <c r="G202" s="127"/>
      <c r="H202" s="126"/>
      <c r="I202" s="128" t="s">
        <v>44</v>
      </c>
      <c r="J202" s="129"/>
      <c r="K202" s="130">
        <v>4.68</v>
      </c>
      <c r="L202" s="129"/>
      <c r="M202" s="129"/>
      <c r="N202" s="129"/>
      <c r="O202" s="129"/>
      <c r="P202" s="131">
        <v>4.68</v>
      </c>
      <c r="Q202" s="132"/>
    </row>
    <row r="203" spans="1:17" s="142" customFormat="1" ht="15" customHeight="1" x14ac:dyDescent="0.2">
      <c r="A203" s="121"/>
      <c r="B203" s="123" t="s">
        <v>114</v>
      </c>
      <c r="C203" s="124"/>
      <c r="D203" s="125"/>
      <c r="E203" s="126"/>
      <c r="F203" s="124"/>
      <c r="G203" s="127"/>
      <c r="H203" s="126"/>
      <c r="I203" s="128" t="s">
        <v>45</v>
      </c>
      <c r="J203" s="129"/>
      <c r="K203" s="130">
        <v>154.41999999999999</v>
      </c>
      <c r="L203" s="129"/>
      <c r="M203" s="129"/>
      <c r="N203" s="129"/>
      <c r="O203" s="129"/>
      <c r="P203" s="131">
        <v>154.41999999999999</v>
      </c>
      <c r="Q203" s="132"/>
    </row>
    <row r="204" spans="1:17" s="142" customFormat="1" ht="15" customHeight="1" x14ac:dyDescent="0.2">
      <c r="A204" s="121"/>
      <c r="B204" s="123" t="s">
        <v>114</v>
      </c>
      <c r="C204" s="124"/>
      <c r="D204" s="125"/>
      <c r="E204" s="126"/>
      <c r="F204" s="124"/>
      <c r="G204" s="127"/>
      <c r="H204" s="126"/>
      <c r="I204" s="128" t="s">
        <v>45</v>
      </c>
      <c r="J204" s="129"/>
      <c r="K204" s="130">
        <v>11.49</v>
      </c>
      <c r="L204" s="129"/>
      <c r="M204" s="129"/>
      <c r="N204" s="129"/>
      <c r="O204" s="129"/>
      <c r="P204" s="131">
        <v>11.49</v>
      </c>
      <c r="Q204" s="132"/>
    </row>
    <row r="205" spans="1:17" s="142" customFormat="1" ht="15" customHeight="1" x14ac:dyDescent="0.2">
      <c r="A205" s="121"/>
      <c r="B205" s="123" t="s">
        <v>114</v>
      </c>
      <c r="C205" s="124"/>
      <c r="D205" s="125"/>
      <c r="E205" s="126"/>
      <c r="F205" s="124"/>
      <c r="G205" s="127"/>
      <c r="H205" s="126"/>
      <c r="I205" s="128" t="s">
        <v>44</v>
      </c>
      <c r="J205" s="129"/>
      <c r="K205" s="130">
        <v>3.14</v>
      </c>
      <c r="L205" s="129"/>
      <c r="M205" s="129"/>
      <c r="N205" s="129"/>
      <c r="O205" s="129"/>
      <c r="P205" s="131">
        <v>3.14</v>
      </c>
      <c r="Q205" s="132"/>
    </row>
    <row r="206" spans="1:17" s="142" customFormat="1" ht="15" customHeight="1" x14ac:dyDescent="0.2">
      <c r="A206" s="121"/>
      <c r="B206" s="123" t="s">
        <v>114</v>
      </c>
      <c r="C206" s="124"/>
      <c r="D206" s="125"/>
      <c r="E206" s="126"/>
      <c r="F206" s="124"/>
      <c r="G206" s="127"/>
      <c r="H206" s="126"/>
      <c r="I206" s="128" t="s">
        <v>44</v>
      </c>
      <c r="J206" s="129"/>
      <c r="K206" s="130">
        <v>10.78</v>
      </c>
      <c r="L206" s="129"/>
      <c r="M206" s="129"/>
      <c r="N206" s="129"/>
      <c r="O206" s="129"/>
      <c r="P206" s="131">
        <v>10.78</v>
      </c>
      <c r="Q206" s="132"/>
    </row>
    <row r="207" spans="1:17" s="142" customFormat="1" ht="15" customHeight="1" x14ac:dyDescent="0.2">
      <c r="A207" s="121"/>
      <c r="B207" s="123" t="s">
        <v>114</v>
      </c>
      <c r="C207" s="124"/>
      <c r="D207" s="125"/>
      <c r="E207" s="126"/>
      <c r="F207" s="124"/>
      <c r="G207" s="127"/>
      <c r="H207" s="126"/>
      <c r="I207" s="128" t="s">
        <v>44</v>
      </c>
      <c r="J207" s="129"/>
      <c r="K207" s="130">
        <v>59.29</v>
      </c>
      <c r="L207" s="129"/>
      <c r="M207" s="129"/>
      <c r="N207" s="129"/>
      <c r="O207" s="129"/>
      <c r="P207" s="131">
        <v>59.29</v>
      </c>
      <c r="Q207" s="132"/>
    </row>
    <row r="208" spans="1:17" s="142" customFormat="1" ht="15" customHeight="1" x14ac:dyDescent="0.2">
      <c r="A208" s="121"/>
      <c r="B208" s="123" t="s">
        <v>114</v>
      </c>
      <c r="C208" s="124"/>
      <c r="D208" s="125"/>
      <c r="E208" s="126"/>
      <c r="F208" s="124"/>
      <c r="G208" s="127"/>
      <c r="H208" s="126"/>
      <c r="I208" s="128" t="s">
        <v>44</v>
      </c>
      <c r="J208" s="129"/>
      <c r="K208" s="130">
        <v>3.14</v>
      </c>
      <c r="L208" s="129"/>
      <c r="M208" s="129"/>
      <c r="N208" s="129"/>
      <c r="O208" s="129"/>
      <c r="P208" s="131">
        <v>3.14</v>
      </c>
      <c r="Q208" s="132"/>
    </row>
    <row r="209" spans="1:17" s="142" customFormat="1" ht="15" customHeight="1" x14ac:dyDescent="0.2">
      <c r="A209" s="121"/>
      <c r="B209" s="123" t="s">
        <v>114</v>
      </c>
      <c r="C209" s="124"/>
      <c r="D209" s="125"/>
      <c r="E209" s="126"/>
      <c r="F209" s="124"/>
      <c r="G209" s="127"/>
      <c r="H209" s="126"/>
      <c r="I209" s="128" t="s">
        <v>44</v>
      </c>
      <c r="J209" s="129"/>
      <c r="K209" s="130">
        <v>3.14</v>
      </c>
      <c r="L209" s="129"/>
      <c r="M209" s="129"/>
      <c r="N209" s="129"/>
      <c r="O209" s="129"/>
      <c r="P209" s="131">
        <v>3.14</v>
      </c>
      <c r="Q209" s="132"/>
    </row>
    <row r="210" spans="1:17" s="142" customFormat="1" ht="15" customHeight="1" x14ac:dyDescent="0.2">
      <c r="A210" s="121"/>
      <c r="B210" s="123" t="s">
        <v>114</v>
      </c>
      <c r="C210" s="124"/>
      <c r="D210" s="125"/>
      <c r="E210" s="126"/>
      <c r="F210" s="124"/>
      <c r="G210" s="127"/>
      <c r="H210" s="126"/>
      <c r="I210" s="128" t="s">
        <v>44</v>
      </c>
      <c r="J210" s="129"/>
      <c r="K210" s="130">
        <v>0.57999999999999996</v>
      </c>
      <c r="L210" s="129"/>
      <c r="M210" s="129"/>
      <c r="N210" s="129"/>
      <c r="O210" s="129"/>
      <c r="P210" s="131">
        <v>0.57999999999999996</v>
      </c>
      <c r="Q210" s="132"/>
    </row>
    <row r="211" spans="1:17" s="142" customFormat="1" ht="15" customHeight="1" x14ac:dyDescent="0.2">
      <c r="A211" s="121"/>
      <c r="B211" s="123" t="s">
        <v>114</v>
      </c>
      <c r="C211" s="124"/>
      <c r="D211" s="125"/>
      <c r="E211" s="126"/>
      <c r="F211" s="124"/>
      <c r="G211" s="127"/>
      <c r="H211" s="126"/>
      <c r="I211" s="128" t="s">
        <v>44</v>
      </c>
      <c r="J211" s="129"/>
      <c r="K211" s="130">
        <v>69</v>
      </c>
      <c r="L211" s="129"/>
      <c r="M211" s="129"/>
      <c r="N211" s="129"/>
      <c r="O211" s="129"/>
      <c r="P211" s="131">
        <v>69</v>
      </c>
      <c r="Q211" s="132"/>
    </row>
    <row r="212" spans="1:17" s="142" customFormat="1" ht="15" customHeight="1" x14ac:dyDescent="0.2">
      <c r="A212" s="121"/>
      <c r="B212" s="123" t="s">
        <v>114</v>
      </c>
      <c r="C212" s="124"/>
      <c r="D212" s="125"/>
      <c r="E212" s="126"/>
      <c r="F212" s="124"/>
      <c r="G212" s="127"/>
      <c r="H212" s="126"/>
      <c r="I212" s="128" t="s">
        <v>44</v>
      </c>
      <c r="J212" s="129"/>
      <c r="K212" s="130">
        <v>11.25</v>
      </c>
      <c r="L212" s="129"/>
      <c r="M212" s="129"/>
      <c r="N212" s="129"/>
      <c r="O212" s="129"/>
      <c r="P212" s="131">
        <v>11.25</v>
      </c>
      <c r="Q212" s="132"/>
    </row>
    <row r="213" spans="1:17" s="142" customFormat="1" ht="15" customHeight="1" x14ac:dyDescent="0.2">
      <c r="A213" s="121"/>
      <c r="B213" s="123" t="s">
        <v>116</v>
      </c>
      <c r="C213" s="124"/>
      <c r="D213" s="125"/>
      <c r="E213" s="126"/>
      <c r="F213" s="124"/>
      <c r="G213" s="127"/>
      <c r="H213" s="126"/>
      <c r="I213" s="128" t="s">
        <v>45</v>
      </c>
      <c r="J213" s="129"/>
      <c r="K213" s="130">
        <v>0.8</v>
      </c>
      <c r="L213" s="129"/>
      <c r="M213" s="129"/>
      <c r="N213" s="129"/>
      <c r="O213" s="129"/>
      <c r="P213" s="131">
        <v>0.8</v>
      </c>
      <c r="Q213" s="132"/>
    </row>
    <row r="214" spans="1:17" s="142" customFormat="1" ht="15" customHeight="1" x14ac:dyDescent="0.2">
      <c r="A214" s="121"/>
      <c r="B214" s="123" t="s">
        <v>116</v>
      </c>
      <c r="C214" s="124"/>
      <c r="D214" s="125"/>
      <c r="E214" s="126"/>
      <c r="F214" s="124"/>
      <c r="G214" s="127"/>
      <c r="H214" s="126"/>
      <c r="I214" s="128" t="s">
        <v>45</v>
      </c>
      <c r="J214" s="129"/>
      <c r="K214" s="130">
        <v>16.850000000000001</v>
      </c>
      <c r="L214" s="129"/>
      <c r="M214" s="129"/>
      <c r="N214" s="129"/>
      <c r="O214" s="129"/>
      <c r="P214" s="131">
        <v>16.850000000000001</v>
      </c>
      <c r="Q214" s="132"/>
    </row>
    <row r="215" spans="1:17" s="142" customFormat="1" ht="15" customHeight="1" x14ac:dyDescent="0.2">
      <c r="A215" s="121"/>
      <c r="B215" s="123" t="s">
        <v>116</v>
      </c>
      <c r="C215" s="124"/>
      <c r="D215" s="125"/>
      <c r="E215" s="126"/>
      <c r="F215" s="124"/>
      <c r="G215" s="127"/>
      <c r="H215" s="126"/>
      <c r="I215" s="128" t="s">
        <v>45</v>
      </c>
      <c r="J215" s="129"/>
      <c r="K215" s="130">
        <v>6.97</v>
      </c>
      <c r="L215" s="129"/>
      <c r="M215" s="129"/>
      <c r="N215" s="129"/>
      <c r="O215" s="129"/>
      <c r="P215" s="131">
        <v>6.97</v>
      </c>
      <c r="Q215" s="132"/>
    </row>
    <row r="216" spans="1:17" s="142" customFormat="1" ht="15" customHeight="1" x14ac:dyDescent="0.2">
      <c r="A216" s="121"/>
      <c r="B216" s="123" t="s">
        <v>116</v>
      </c>
      <c r="C216" s="124"/>
      <c r="D216" s="125"/>
      <c r="E216" s="126"/>
      <c r="F216" s="124"/>
      <c r="G216" s="127"/>
      <c r="H216" s="126"/>
      <c r="I216" s="128" t="s">
        <v>45</v>
      </c>
      <c r="J216" s="129"/>
      <c r="K216" s="130">
        <v>44.13</v>
      </c>
      <c r="L216" s="129"/>
      <c r="M216" s="129"/>
      <c r="N216" s="129"/>
      <c r="O216" s="129"/>
      <c r="P216" s="131">
        <v>44.13</v>
      </c>
      <c r="Q216" s="132"/>
    </row>
    <row r="217" spans="1:17" s="142" customFormat="1" ht="15" customHeight="1" x14ac:dyDescent="0.2">
      <c r="A217" s="121"/>
      <c r="B217" s="123" t="s">
        <v>116</v>
      </c>
      <c r="C217" s="124"/>
      <c r="D217" s="125"/>
      <c r="E217" s="126"/>
      <c r="F217" s="124"/>
      <c r="G217" s="127"/>
      <c r="H217" s="126"/>
      <c r="I217" s="128" t="s">
        <v>44</v>
      </c>
      <c r="J217" s="129"/>
      <c r="K217" s="130">
        <v>18.18</v>
      </c>
      <c r="L217" s="129"/>
      <c r="M217" s="129"/>
      <c r="N217" s="129"/>
      <c r="O217" s="129"/>
      <c r="P217" s="131">
        <v>18.18</v>
      </c>
      <c r="Q217" s="132"/>
    </row>
    <row r="218" spans="1:17" s="142" customFormat="1" ht="15" customHeight="1" x14ac:dyDescent="0.2">
      <c r="A218" s="121"/>
      <c r="B218" s="123" t="s">
        <v>116</v>
      </c>
      <c r="C218" s="124"/>
      <c r="D218" s="125"/>
      <c r="E218" s="126"/>
      <c r="F218" s="124"/>
      <c r="G218" s="127"/>
      <c r="H218" s="126"/>
      <c r="I218" s="128" t="s">
        <v>44</v>
      </c>
      <c r="J218" s="129"/>
      <c r="K218" s="130">
        <v>7.55</v>
      </c>
      <c r="L218" s="129"/>
      <c r="M218" s="129"/>
      <c r="N218" s="129"/>
      <c r="O218" s="129"/>
      <c r="P218" s="131">
        <v>7.55</v>
      </c>
      <c r="Q218" s="132"/>
    </row>
    <row r="219" spans="1:17" s="142" customFormat="1" ht="15" customHeight="1" x14ac:dyDescent="0.2">
      <c r="A219" s="121"/>
      <c r="B219" s="123" t="s">
        <v>116</v>
      </c>
      <c r="C219" s="124"/>
      <c r="D219" s="125"/>
      <c r="E219" s="126"/>
      <c r="F219" s="124"/>
      <c r="G219" s="127"/>
      <c r="H219" s="126"/>
      <c r="I219" s="128" t="s">
        <v>44</v>
      </c>
      <c r="J219" s="129"/>
      <c r="K219" s="130">
        <v>44.29</v>
      </c>
      <c r="L219" s="129"/>
      <c r="M219" s="129"/>
      <c r="N219" s="129"/>
      <c r="O219" s="129"/>
      <c r="P219" s="131">
        <v>44.29</v>
      </c>
      <c r="Q219" s="132"/>
    </row>
    <row r="220" spans="1:17" s="142" customFormat="1" ht="15" customHeight="1" x14ac:dyDescent="0.2">
      <c r="A220" s="121"/>
      <c r="B220" s="123" t="s">
        <v>117</v>
      </c>
      <c r="C220" s="124"/>
      <c r="D220" s="125"/>
      <c r="E220" s="126"/>
      <c r="F220" s="124"/>
      <c r="G220" s="127"/>
      <c r="H220" s="126"/>
      <c r="I220" s="128" t="s">
        <v>45</v>
      </c>
      <c r="J220" s="129"/>
      <c r="K220" s="130">
        <v>41.77</v>
      </c>
      <c r="L220" s="129"/>
      <c r="M220" s="129"/>
      <c r="N220" s="129"/>
      <c r="O220" s="129"/>
      <c r="P220" s="131">
        <v>41.77</v>
      </c>
      <c r="Q220" s="132"/>
    </row>
    <row r="221" spans="1:17" s="142" customFormat="1" ht="15" customHeight="1" x14ac:dyDescent="0.2">
      <c r="A221" s="121"/>
      <c r="B221" s="123" t="s">
        <v>117</v>
      </c>
      <c r="C221" s="124"/>
      <c r="D221" s="125"/>
      <c r="E221" s="126"/>
      <c r="F221" s="124"/>
      <c r="G221" s="127"/>
      <c r="H221" s="126"/>
      <c r="I221" s="128" t="s">
        <v>44</v>
      </c>
      <c r="J221" s="129"/>
      <c r="K221" s="130">
        <v>20.260000000000002</v>
      </c>
      <c r="L221" s="129"/>
      <c r="M221" s="129"/>
      <c r="N221" s="129"/>
      <c r="O221" s="129"/>
      <c r="P221" s="131">
        <v>20.260000000000002</v>
      </c>
      <c r="Q221" s="132"/>
    </row>
    <row r="222" spans="1:17" s="142" customFormat="1" ht="15" customHeight="1" x14ac:dyDescent="0.2">
      <c r="A222" s="121"/>
      <c r="B222" s="123" t="s">
        <v>117</v>
      </c>
      <c r="C222" s="124"/>
      <c r="D222" s="125"/>
      <c r="E222" s="126"/>
      <c r="F222" s="124"/>
      <c r="G222" s="127"/>
      <c r="H222" s="126"/>
      <c r="I222" s="128" t="s">
        <v>44</v>
      </c>
      <c r="J222" s="129"/>
      <c r="K222" s="130">
        <v>18</v>
      </c>
      <c r="L222" s="129"/>
      <c r="M222" s="129"/>
      <c r="N222" s="129"/>
      <c r="O222" s="129"/>
      <c r="P222" s="131">
        <v>18</v>
      </c>
      <c r="Q222" s="132"/>
    </row>
    <row r="223" spans="1:17" s="142" customFormat="1" ht="15" customHeight="1" x14ac:dyDescent="0.2">
      <c r="A223" s="121"/>
      <c r="B223" s="123" t="s">
        <v>117</v>
      </c>
      <c r="C223" s="124"/>
      <c r="D223" s="125"/>
      <c r="E223" s="126"/>
      <c r="F223" s="124"/>
      <c r="G223" s="127"/>
      <c r="H223" s="126"/>
      <c r="I223" s="128" t="s">
        <v>44</v>
      </c>
      <c r="J223" s="129"/>
      <c r="K223" s="130">
        <v>2.67</v>
      </c>
      <c r="L223" s="129"/>
      <c r="M223" s="129"/>
      <c r="N223" s="129"/>
      <c r="O223" s="129"/>
      <c r="P223" s="131">
        <v>2.67</v>
      </c>
      <c r="Q223" s="132"/>
    </row>
    <row r="224" spans="1:17" s="142" customFormat="1" ht="15" customHeight="1" x14ac:dyDescent="0.2">
      <c r="A224" s="121"/>
      <c r="B224" s="123" t="s">
        <v>118</v>
      </c>
      <c r="C224" s="124"/>
      <c r="D224" s="125"/>
      <c r="E224" s="126"/>
      <c r="F224" s="124"/>
      <c r="G224" s="127"/>
      <c r="H224" s="126"/>
      <c r="I224" s="128" t="s">
        <v>45</v>
      </c>
      <c r="J224" s="129"/>
      <c r="K224" s="130">
        <v>19.68</v>
      </c>
      <c r="L224" s="129"/>
      <c r="M224" s="129"/>
      <c r="N224" s="129"/>
      <c r="O224" s="129"/>
      <c r="P224" s="131">
        <v>19.68</v>
      </c>
      <c r="Q224" s="132"/>
    </row>
    <row r="225" spans="1:17" s="142" customFormat="1" ht="15" customHeight="1" x14ac:dyDescent="0.2">
      <c r="A225" s="121"/>
      <c r="B225" s="123" t="s">
        <v>118</v>
      </c>
      <c r="C225" s="124"/>
      <c r="D225" s="125"/>
      <c r="E225" s="126"/>
      <c r="F225" s="124"/>
      <c r="G225" s="127"/>
      <c r="H225" s="126"/>
      <c r="I225" s="128" t="s">
        <v>45</v>
      </c>
      <c r="J225" s="129"/>
      <c r="K225" s="130">
        <v>19.68</v>
      </c>
      <c r="L225" s="129"/>
      <c r="M225" s="129"/>
      <c r="N225" s="129"/>
      <c r="O225" s="129"/>
      <c r="P225" s="131">
        <v>19.68</v>
      </c>
      <c r="Q225" s="132"/>
    </row>
    <row r="226" spans="1:17" s="142" customFormat="1" ht="15" customHeight="1" x14ac:dyDescent="0.2">
      <c r="A226" s="121"/>
      <c r="B226" s="123" t="s">
        <v>118</v>
      </c>
      <c r="C226" s="124"/>
      <c r="D226" s="125"/>
      <c r="E226" s="126"/>
      <c r="F226" s="124"/>
      <c r="G226" s="127"/>
      <c r="H226" s="126"/>
      <c r="I226" s="128" t="s">
        <v>44</v>
      </c>
      <c r="J226" s="129"/>
      <c r="K226" s="130">
        <v>19.62</v>
      </c>
      <c r="L226" s="129"/>
      <c r="M226" s="129"/>
      <c r="N226" s="129"/>
      <c r="O226" s="129"/>
      <c r="P226" s="131">
        <v>19.62</v>
      </c>
      <c r="Q226" s="132"/>
    </row>
    <row r="227" spans="1:17" s="142" customFormat="1" ht="15" customHeight="1" x14ac:dyDescent="0.2">
      <c r="A227" s="121"/>
      <c r="B227" s="123" t="s">
        <v>118</v>
      </c>
      <c r="C227" s="124"/>
      <c r="D227" s="125"/>
      <c r="E227" s="126"/>
      <c r="F227" s="124"/>
      <c r="G227" s="127"/>
      <c r="H227" s="126"/>
      <c r="I227" s="128" t="s">
        <v>44</v>
      </c>
      <c r="J227" s="129"/>
      <c r="K227" s="130">
        <v>8.15</v>
      </c>
      <c r="L227" s="129"/>
      <c r="M227" s="129"/>
      <c r="N227" s="129"/>
      <c r="O227" s="129"/>
      <c r="P227" s="131">
        <v>8.15</v>
      </c>
      <c r="Q227" s="132"/>
    </row>
    <row r="228" spans="1:17" s="142" customFormat="1" ht="15" customHeight="1" x14ac:dyDescent="0.2">
      <c r="A228" s="121"/>
      <c r="B228" s="123" t="s">
        <v>118</v>
      </c>
      <c r="C228" s="124"/>
      <c r="D228" s="125"/>
      <c r="E228" s="126"/>
      <c r="F228" s="124"/>
      <c r="G228" s="127"/>
      <c r="H228" s="126"/>
      <c r="I228" s="128" t="s">
        <v>44</v>
      </c>
      <c r="J228" s="129"/>
      <c r="K228" s="130">
        <v>9.89</v>
      </c>
      <c r="L228" s="129"/>
      <c r="M228" s="129"/>
      <c r="N228" s="129"/>
      <c r="O228" s="129"/>
      <c r="P228" s="131">
        <v>9.89</v>
      </c>
      <c r="Q228" s="132"/>
    </row>
    <row r="229" spans="1:17" s="142" customFormat="1" ht="15" customHeight="1" x14ac:dyDescent="0.2">
      <c r="A229" s="121"/>
      <c r="B229" s="123" t="s">
        <v>118</v>
      </c>
      <c r="C229" s="124"/>
      <c r="D229" s="125"/>
      <c r="E229" s="126"/>
      <c r="F229" s="124"/>
      <c r="G229" s="127"/>
      <c r="H229" s="126"/>
      <c r="I229" s="128" t="s">
        <v>44</v>
      </c>
      <c r="J229" s="129"/>
      <c r="K229" s="130">
        <v>1.34</v>
      </c>
      <c r="L229" s="129"/>
      <c r="M229" s="129"/>
      <c r="N229" s="129"/>
      <c r="O229" s="129"/>
      <c r="P229" s="131">
        <v>1.34</v>
      </c>
      <c r="Q229" s="132"/>
    </row>
    <row r="230" spans="1:17" s="106" customFormat="1" ht="15" customHeight="1" x14ac:dyDescent="0.2">
      <c r="A230" s="121"/>
      <c r="B230" s="133" t="s">
        <v>40</v>
      </c>
      <c r="C230" s="134"/>
      <c r="D230" s="135"/>
      <c r="E230" s="136"/>
      <c r="F230" s="134"/>
      <c r="G230" s="137"/>
      <c r="H230" s="136"/>
      <c r="I230" s="138"/>
      <c r="J230" s="138"/>
      <c r="K230" s="139"/>
      <c r="L230" s="139"/>
      <c r="M230" s="139"/>
      <c r="N230" s="139"/>
      <c r="O230" s="139"/>
      <c r="P230" s="140">
        <f>SUM(P194:P229)</f>
        <v>726.50999999999976</v>
      </c>
      <c r="Q230" s="141" t="s">
        <v>31</v>
      </c>
    </row>
    <row r="231" spans="1:17" s="106" customFormat="1" ht="15" customHeight="1" x14ac:dyDescent="0.2">
      <c r="A231" s="121"/>
      <c r="B231" s="123"/>
      <c r="C231" s="124"/>
      <c r="D231" s="125"/>
      <c r="E231" s="126"/>
      <c r="F231" s="124"/>
      <c r="G231" s="127"/>
      <c r="H231" s="126"/>
      <c r="I231" s="128"/>
      <c r="J231" s="129"/>
      <c r="K231" s="130"/>
      <c r="L231" s="129"/>
      <c r="M231" s="129"/>
      <c r="N231" s="129"/>
      <c r="O231" s="129"/>
      <c r="P231" s="131"/>
      <c r="Q231" s="132"/>
    </row>
    <row r="232" spans="1:17" s="106" customFormat="1" ht="15" customHeight="1" x14ac:dyDescent="0.2">
      <c r="A232" s="107" t="s">
        <v>29</v>
      </c>
      <c r="B232" s="108" t="s">
        <v>34</v>
      </c>
      <c r="C232" s="109"/>
      <c r="D232" s="110"/>
      <c r="E232" s="111"/>
      <c r="F232" s="109"/>
      <c r="G232" s="112"/>
      <c r="H232" s="111"/>
      <c r="I232" s="113"/>
      <c r="J232" s="114"/>
      <c r="K232" s="115"/>
      <c r="L232" s="114"/>
      <c r="M232" s="116"/>
      <c r="N232" s="114"/>
      <c r="O232" s="116"/>
      <c r="P232" s="117"/>
      <c r="Q232" s="122"/>
    </row>
    <row r="233" spans="1:17" s="106" customFormat="1" ht="15" customHeight="1" x14ac:dyDescent="0.2">
      <c r="A233" s="121" t="s">
        <v>167</v>
      </c>
      <c r="B233" s="231" t="str">
        <f>'Planilha Orçamentária'!D50</f>
        <v>Reaterro de cavas c/ compactação mecânica (compactador manual), em Vias Urbanas</v>
      </c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3"/>
      <c r="Q233" s="122">
        <v>357.01</v>
      </c>
    </row>
    <row r="234" spans="1:17" s="106" customFormat="1" ht="15" customHeight="1" x14ac:dyDescent="0.2">
      <c r="A234" s="121"/>
      <c r="B234" s="123" t="s">
        <v>93</v>
      </c>
      <c r="C234" s="124"/>
      <c r="D234" s="125"/>
      <c r="E234" s="126"/>
      <c r="F234" s="124"/>
      <c r="G234" s="127"/>
      <c r="H234" s="126"/>
      <c r="I234" s="128"/>
      <c r="J234" s="129"/>
      <c r="K234" s="130"/>
      <c r="L234" s="129"/>
      <c r="M234" s="129">
        <v>0.08</v>
      </c>
      <c r="N234" s="129">
        <f>P274</f>
        <v>784.98200000000008</v>
      </c>
      <c r="O234" s="129">
        <f>N234*M234</f>
        <v>62.798560000000009</v>
      </c>
      <c r="P234" s="131">
        <f>O234</f>
        <v>62.798560000000009</v>
      </c>
      <c r="Q234" s="166"/>
    </row>
    <row r="235" spans="1:17" s="142" customFormat="1" ht="15" customHeight="1" x14ac:dyDescent="0.2">
      <c r="A235" s="121"/>
      <c r="B235" s="133" t="s">
        <v>40</v>
      </c>
      <c r="C235" s="134"/>
      <c r="D235" s="135"/>
      <c r="E235" s="136"/>
      <c r="F235" s="134"/>
      <c r="G235" s="137"/>
      <c r="H235" s="136"/>
      <c r="I235" s="139"/>
      <c r="J235" s="139"/>
      <c r="K235" s="139"/>
      <c r="L235" s="139"/>
      <c r="M235" s="139"/>
      <c r="N235" s="139"/>
      <c r="O235" s="139"/>
      <c r="P235" s="141">
        <f>P234</f>
        <v>62.798560000000009</v>
      </c>
      <c r="Q235" s="141" t="s">
        <v>18</v>
      </c>
    </row>
    <row r="236" spans="1:17" s="106" customFormat="1" ht="15" customHeight="1" x14ac:dyDescent="0.2">
      <c r="A236" s="121"/>
      <c r="B236" s="155"/>
      <c r="C236" s="156"/>
      <c r="D236" s="157"/>
      <c r="E236" s="158"/>
      <c r="F236" s="156"/>
      <c r="G236" s="159"/>
      <c r="H236" s="158"/>
      <c r="I236" s="128"/>
      <c r="J236" s="128"/>
      <c r="K236" s="160"/>
      <c r="L236" s="160"/>
      <c r="M236" s="160"/>
      <c r="N236" s="160"/>
      <c r="O236" s="160"/>
      <c r="P236" s="161"/>
      <c r="Q236" s="162"/>
    </row>
    <row r="237" spans="1:17" s="106" customFormat="1" ht="15" customHeight="1" x14ac:dyDescent="0.2">
      <c r="A237" s="121" t="s">
        <v>168</v>
      </c>
      <c r="B237" s="231" t="str">
        <f>'Planilha Orçamentária'!D51</f>
        <v>Transporte Local de Materiais (TR-101-01) (Vias urbanas - Caminhão basculante) (DMT=1,011XP + 1,348XR + 1,685) (XP=2km; XR=0,6km)</v>
      </c>
      <c r="C237" s="232"/>
      <c r="D237" s="232"/>
      <c r="E237" s="232"/>
      <c r="F237" s="232"/>
      <c r="G237" s="232"/>
      <c r="H237" s="232"/>
      <c r="I237" s="232"/>
      <c r="J237" s="232"/>
      <c r="K237" s="232"/>
      <c r="L237" s="232"/>
      <c r="M237" s="232"/>
      <c r="N237" s="232"/>
      <c r="O237" s="232"/>
      <c r="P237" s="233"/>
      <c r="Q237" s="122">
        <v>571.22</v>
      </c>
    </row>
    <row r="238" spans="1:17" s="106" customFormat="1" ht="15" customHeight="1" x14ac:dyDescent="0.2">
      <c r="A238" s="121"/>
      <c r="B238" s="123" t="s">
        <v>92</v>
      </c>
      <c r="C238" s="124"/>
      <c r="D238" s="125"/>
      <c r="E238" s="126"/>
      <c r="F238" s="124"/>
      <c r="G238" s="127"/>
      <c r="H238" s="126"/>
      <c r="I238" s="128"/>
      <c r="J238" s="129"/>
      <c r="K238" s="130"/>
      <c r="L238" s="129"/>
      <c r="M238" s="145">
        <v>1.6</v>
      </c>
      <c r="N238" s="129"/>
      <c r="O238" s="129">
        <f>P235</f>
        <v>62.798560000000009</v>
      </c>
      <c r="P238" s="131">
        <f>O238*M238</f>
        <v>100.47769600000002</v>
      </c>
      <c r="Q238" s="132"/>
    </row>
    <row r="239" spans="1:17" s="106" customFormat="1" ht="15" customHeight="1" x14ac:dyDescent="0.2">
      <c r="A239" s="121"/>
      <c r="B239" s="133" t="s">
        <v>40</v>
      </c>
      <c r="C239" s="134"/>
      <c r="D239" s="135"/>
      <c r="E239" s="136"/>
      <c r="F239" s="134"/>
      <c r="G239" s="137"/>
      <c r="H239" s="136"/>
      <c r="I239" s="138"/>
      <c r="J239" s="138"/>
      <c r="K239" s="139"/>
      <c r="L239" s="139"/>
      <c r="M239" s="139"/>
      <c r="N239" s="139"/>
      <c r="O239" s="139"/>
      <c r="P239" s="140">
        <f>P238</f>
        <v>100.47769600000002</v>
      </c>
      <c r="Q239" s="141" t="s">
        <v>20</v>
      </c>
    </row>
    <row r="240" spans="1:17" s="106" customFormat="1" ht="15" customHeight="1" x14ac:dyDescent="0.2">
      <c r="A240" s="121"/>
      <c r="B240" s="155"/>
      <c r="C240" s="156"/>
      <c r="D240" s="157"/>
      <c r="E240" s="158"/>
      <c r="F240" s="156"/>
      <c r="G240" s="159"/>
      <c r="H240" s="158"/>
      <c r="I240" s="128"/>
      <c r="J240" s="128"/>
      <c r="K240" s="160"/>
      <c r="L240" s="160"/>
      <c r="M240" s="160"/>
      <c r="N240" s="160"/>
      <c r="O240" s="160"/>
      <c r="P240" s="161"/>
      <c r="Q240" s="162"/>
    </row>
    <row r="241" spans="1:17" s="106" customFormat="1" ht="15" customHeight="1" x14ac:dyDescent="0.2">
      <c r="A241" s="121" t="s">
        <v>169</v>
      </c>
      <c r="B241" s="231" t="str">
        <f>'Planilha Orçamentária'!D52</f>
        <v>Demolição manual de concreto simples ou ciclópico</v>
      </c>
      <c r="C241" s="232"/>
      <c r="D241" s="232"/>
      <c r="E241" s="232"/>
      <c r="F241" s="232"/>
      <c r="G241" s="232"/>
      <c r="H241" s="232"/>
      <c r="I241" s="232"/>
      <c r="J241" s="232"/>
      <c r="K241" s="232"/>
      <c r="L241" s="232"/>
      <c r="M241" s="232"/>
      <c r="N241" s="232"/>
      <c r="O241" s="232"/>
      <c r="P241" s="233"/>
      <c r="Q241" s="122">
        <v>32.43</v>
      </c>
    </row>
    <row r="242" spans="1:17" s="119" customFormat="1" ht="15" customHeight="1" x14ac:dyDescent="0.2">
      <c r="A242" s="121"/>
      <c r="B242" s="123" t="s">
        <v>58</v>
      </c>
      <c r="C242" s="124"/>
      <c r="D242" s="125"/>
      <c r="E242" s="126"/>
      <c r="F242" s="124"/>
      <c r="G242" s="127"/>
      <c r="H242" s="126"/>
      <c r="I242" s="128"/>
      <c r="J242" s="130">
        <f>SUM(K184:K188)</f>
        <v>353</v>
      </c>
      <c r="K242" s="167">
        <v>2</v>
      </c>
      <c r="L242" s="129">
        <v>1</v>
      </c>
      <c r="M242" s="129">
        <v>0.05</v>
      </c>
      <c r="N242" s="148">
        <v>0.1</v>
      </c>
      <c r="O242" s="129"/>
      <c r="P242" s="131">
        <f>J242*K242*L242*M242*N242</f>
        <v>3.5300000000000007</v>
      </c>
      <c r="Q242" s="166"/>
    </row>
    <row r="243" spans="1:17" s="142" customFormat="1" ht="15" customHeight="1" x14ac:dyDescent="0.2">
      <c r="A243" s="121"/>
      <c r="B243" s="133" t="s">
        <v>40</v>
      </c>
      <c r="C243" s="134"/>
      <c r="D243" s="135"/>
      <c r="E243" s="136"/>
      <c r="F243" s="134"/>
      <c r="G243" s="137"/>
      <c r="H243" s="136"/>
      <c r="I243" s="138"/>
      <c r="J243" s="138"/>
      <c r="K243" s="139"/>
      <c r="L243" s="139"/>
      <c r="M243" s="139"/>
      <c r="N243" s="139"/>
      <c r="O243" s="139"/>
      <c r="P243" s="140">
        <f>P242</f>
        <v>3.5300000000000007</v>
      </c>
      <c r="Q243" s="141" t="s">
        <v>18</v>
      </c>
    </row>
    <row r="244" spans="1:17" s="142" customFormat="1" ht="15" customHeight="1" x14ac:dyDescent="0.2">
      <c r="A244" s="121"/>
      <c r="B244" s="155"/>
      <c r="C244" s="156"/>
      <c r="D244" s="157"/>
      <c r="E244" s="158"/>
      <c r="F244" s="156"/>
      <c r="G244" s="159"/>
      <c r="H244" s="158"/>
      <c r="I244" s="128"/>
      <c r="J244" s="128"/>
      <c r="K244" s="160"/>
      <c r="L244" s="160"/>
      <c r="M244" s="160"/>
      <c r="N244" s="160"/>
      <c r="O244" s="160"/>
      <c r="P244" s="161"/>
      <c r="Q244" s="162"/>
    </row>
    <row r="245" spans="1:17" s="142" customFormat="1" ht="15" customHeight="1" x14ac:dyDescent="0.2">
      <c r="A245" s="121" t="s">
        <v>170</v>
      </c>
      <c r="B245" s="231" t="str">
        <f>'Planilha Orçamentária'!D53</f>
        <v>Transporte Local de Materiais (TR-101-01) (Vias urbanas - Caminhão basculante) (DMT=1,011XP + 1,348XR + 1,685) (XP=0km; XR=5km)</v>
      </c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3"/>
      <c r="Q245" s="122">
        <v>77.83</v>
      </c>
    </row>
    <row r="246" spans="1:17" s="142" customFormat="1" ht="15" customHeight="1" x14ac:dyDescent="0.2">
      <c r="A246" s="121"/>
      <c r="B246" s="123" t="s">
        <v>94</v>
      </c>
      <c r="C246" s="124"/>
      <c r="D246" s="125"/>
      <c r="E246" s="126"/>
      <c r="F246" s="124"/>
      <c r="G246" s="127"/>
      <c r="H246" s="126"/>
      <c r="I246" s="128"/>
      <c r="J246" s="129"/>
      <c r="K246" s="130"/>
      <c r="L246" s="129"/>
      <c r="N246" s="145">
        <v>2.4</v>
      </c>
      <c r="O246" s="129">
        <v>32.43</v>
      </c>
      <c r="P246" s="131">
        <v>77.831999999999994</v>
      </c>
      <c r="Q246" s="132"/>
    </row>
    <row r="247" spans="1:17" s="142" customFormat="1" ht="15" customHeight="1" x14ac:dyDescent="0.2">
      <c r="A247" s="121"/>
      <c r="B247" s="133" t="s">
        <v>40</v>
      </c>
      <c r="C247" s="134"/>
      <c r="D247" s="135"/>
      <c r="E247" s="136"/>
      <c r="F247" s="134"/>
      <c r="G247" s="137"/>
      <c r="H247" s="136"/>
      <c r="I247" s="138"/>
      <c r="J247" s="138"/>
      <c r="K247" s="139"/>
      <c r="L247" s="139"/>
      <c r="M247" s="139"/>
      <c r="N247" s="139"/>
      <c r="O247" s="139"/>
      <c r="P247" s="140">
        <v>77.83</v>
      </c>
      <c r="Q247" s="141" t="s">
        <v>20</v>
      </c>
    </row>
    <row r="248" spans="1:17" s="142" customFormat="1" ht="15" customHeight="1" x14ac:dyDescent="0.2">
      <c r="A248" s="121"/>
      <c r="B248" s="123"/>
      <c r="C248" s="124"/>
      <c r="D248" s="125"/>
      <c r="E248" s="126"/>
      <c r="F248" s="124"/>
      <c r="G248" s="127"/>
      <c r="H248" s="126"/>
      <c r="I248" s="128"/>
      <c r="J248" s="129"/>
      <c r="K248" s="130"/>
      <c r="L248" s="129"/>
      <c r="M248" s="129"/>
      <c r="N248" s="129"/>
      <c r="O248" s="129"/>
      <c r="P248" s="131"/>
      <c r="Q248" s="132"/>
    </row>
    <row r="249" spans="1:17" s="142" customFormat="1" ht="15" customHeight="1" x14ac:dyDescent="0.2">
      <c r="A249" s="121" t="s">
        <v>171</v>
      </c>
      <c r="B249" s="231" t="str">
        <f>'Planilha Orçamentária'!D54</f>
        <v>Passeio em concreto, largura 2,00m, acabamento em ladrilho hidráulico podotátil (L-&gt;0,40m)</v>
      </c>
      <c r="C249" s="232"/>
      <c r="D249" s="232"/>
      <c r="E249" s="232"/>
      <c r="F249" s="232"/>
      <c r="G249" s="232"/>
      <c r="H249" s="232"/>
      <c r="I249" s="232"/>
      <c r="J249" s="232"/>
      <c r="K249" s="232"/>
      <c r="L249" s="232"/>
      <c r="M249" s="232"/>
      <c r="N249" s="232"/>
      <c r="O249" s="232"/>
      <c r="P249" s="233"/>
      <c r="Q249" s="122">
        <v>4462.72</v>
      </c>
    </row>
    <row r="250" spans="1:17" s="142" customFormat="1" ht="15" customHeight="1" x14ac:dyDescent="0.2">
      <c r="A250" s="121"/>
      <c r="B250" s="123" t="s">
        <v>120</v>
      </c>
      <c r="C250" s="124"/>
      <c r="D250" s="125"/>
      <c r="E250" s="126"/>
      <c r="F250" s="124"/>
      <c r="G250" s="127"/>
      <c r="H250" s="126"/>
      <c r="I250" s="128" t="s">
        <v>45</v>
      </c>
      <c r="J250" s="129"/>
      <c r="K250" s="130"/>
      <c r="L250" s="168" t="s">
        <v>105</v>
      </c>
      <c r="M250" s="129"/>
      <c r="N250" s="129">
        <v>3.1</v>
      </c>
      <c r="O250" s="129"/>
      <c r="P250" s="131">
        <v>3.1</v>
      </c>
      <c r="Q250" s="166"/>
    </row>
    <row r="251" spans="1:17" s="142" customFormat="1" ht="15" customHeight="1" x14ac:dyDescent="0.2">
      <c r="A251" s="121"/>
      <c r="B251" s="123" t="s">
        <v>113</v>
      </c>
      <c r="C251" s="124"/>
      <c r="D251" s="125"/>
      <c r="E251" s="126"/>
      <c r="F251" s="124"/>
      <c r="G251" s="127"/>
      <c r="H251" s="126"/>
      <c r="I251" s="128" t="s">
        <v>45</v>
      </c>
      <c r="J251" s="129"/>
      <c r="K251" s="130">
        <v>4.57</v>
      </c>
      <c r="L251" s="129">
        <v>1.5</v>
      </c>
      <c r="M251" s="129"/>
      <c r="N251" s="129">
        <v>6.8550000000000004</v>
      </c>
      <c r="O251" s="129"/>
      <c r="P251" s="131">
        <v>6.8550000000000004</v>
      </c>
      <c r="Q251" s="166"/>
    </row>
    <row r="252" spans="1:17" s="142" customFormat="1" ht="15" customHeight="1" x14ac:dyDescent="0.2">
      <c r="A252" s="121"/>
      <c r="B252" s="123" t="s">
        <v>113</v>
      </c>
      <c r="C252" s="124"/>
      <c r="D252" s="125"/>
      <c r="E252" s="126"/>
      <c r="F252" s="124"/>
      <c r="G252" s="127"/>
      <c r="H252" s="126"/>
      <c r="I252" s="128" t="s">
        <v>45</v>
      </c>
      <c r="J252" s="129"/>
      <c r="K252" s="130">
        <v>21.21</v>
      </c>
      <c r="L252" s="129">
        <v>1.5</v>
      </c>
      <c r="M252" s="129"/>
      <c r="N252" s="129">
        <v>31.815000000000001</v>
      </c>
      <c r="O252" s="129"/>
      <c r="P252" s="131">
        <v>31.815000000000001</v>
      </c>
      <c r="Q252" s="166"/>
    </row>
    <row r="253" spans="1:17" s="142" customFormat="1" ht="15" customHeight="1" x14ac:dyDescent="0.2">
      <c r="A253" s="121"/>
      <c r="B253" s="123" t="s">
        <v>113</v>
      </c>
      <c r="C253" s="124"/>
      <c r="D253" s="125"/>
      <c r="E253" s="126"/>
      <c r="F253" s="124"/>
      <c r="G253" s="127"/>
      <c r="H253" s="126"/>
      <c r="I253" s="128" t="s">
        <v>45</v>
      </c>
      <c r="J253" s="129"/>
      <c r="K253" s="130">
        <v>14.44</v>
      </c>
      <c r="L253" s="129">
        <v>1.5</v>
      </c>
      <c r="M253" s="129"/>
      <c r="N253" s="129">
        <v>21.66</v>
      </c>
      <c r="O253" s="129"/>
      <c r="P253" s="131">
        <v>21.66</v>
      </c>
      <c r="Q253" s="166"/>
    </row>
    <row r="254" spans="1:17" s="142" customFormat="1" ht="15" customHeight="1" x14ac:dyDescent="0.2">
      <c r="A254" s="121"/>
      <c r="B254" s="123" t="s">
        <v>113</v>
      </c>
      <c r="C254" s="124"/>
      <c r="D254" s="125"/>
      <c r="E254" s="126"/>
      <c r="F254" s="124"/>
      <c r="G254" s="127"/>
      <c r="H254" s="126"/>
      <c r="I254" s="128" t="s">
        <v>44</v>
      </c>
      <c r="J254" s="129"/>
      <c r="K254" s="130">
        <v>15.43</v>
      </c>
      <c r="L254" s="129">
        <v>1.5</v>
      </c>
      <c r="M254" s="129"/>
      <c r="N254" s="129">
        <v>23.145</v>
      </c>
      <c r="O254" s="129"/>
      <c r="P254" s="131">
        <v>23.145</v>
      </c>
      <c r="Q254" s="166"/>
    </row>
    <row r="255" spans="1:17" s="142" customFormat="1" ht="15" customHeight="1" x14ac:dyDescent="0.2">
      <c r="A255" s="121"/>
      <c r="B255" s="123" t="s">
        <v>113</v>
      </c>
      <c r="C255" s="124"/>
      <c r="D255" s="125"/>
      <c r="E255" s="126"/>
      <c r="F255" s="124"/>
      <c r="G255" s="127"/>
      <c r="H255" s="126"/>
      <c r="I255" s="128" t="s">
        <v>44</v>
      </c>
      <c r="J255" s="129"/>
      <c r="K255" s="130">
        <v>9.41</v>
      </c>
      <c r="L255" s="129">
        <v>1.5</v>
      </c>
      <c r="M255" s="129"/>
      <c r="N255" s="129">
        <v>14.115</v>
      </c>
      <c r="O255" s="129"/>
      <c r="P255" s="131">
        <v>14.115</v>
      </c>
      <c r="Q255" s="166"/>
    </row>
    <row r="256" spans="1:17" s="142" customFormat="1" ht="15" customHeight="1" x14ac:dyDescent="0.2">
      <c r="A256" s="121"/>
      <c r="B256" s="123" t="s">
        <v>121</v>
      </c>
      <c r="C256" s="124"/>
      <c r="D256" s="125"/>
      <c r="E256" s="126"/>
      <c r="F256" s="124"/>
      <c r="G256" s="127"/>
      <c r="H256" s="126"/>
      <c r="I256" s="128" t="s">
        <v>44</v>
      </c>
      <c r="J256" s="129"/>
      <c r="K256" s="130"/>
      <c r="L256" s="168" t="s">
        <v>105</v>
      </c>
      <c r="M256" s="129"/>
      <c r="N256" s="129">
        <v>3.91</v>
      </c>
      <c r="O256" s="129"/>
      <c r="P256" s="131">
        <v>3.91</v>
      </c>
      <c r="Q256" s="166"/>
    </row>
    <row r="257" spans="1:17" s="142" customFormat="1" ht="15" customHeight="1" x14ac:dyDescent="0.2">
      <c r="A257" s="121"/>
      <c r="B257" s="123" t="s">
        <v>113</v>
      </c>
      <c r="C257" s="124"/>
      <c r="D257" s="125"/>
      <c r="E257" s="126"/>
      <c r="F257" s="124"/>
      <c r="G257" s="127"/>
      <c r="H257" s="126"/>
      <c r="I257" s="128" t="s">
        <v>44</v>
      </c>
      <c r="J257" s="129"/>
      <c r="K257" s="130">
        <v>9.51</v>
      </c>
      <c r="L257" s="129">
        <v>1.5</v>
      </c>
      <c r="M257" s="129"/>
      <c r="N257" s="129">
        <v>14.265000000000001</v>
      </c>
      <c r="O257" s="129"/>
      <c r="P257" s="131">
        <v>14.265000000000001</v>
      </c>
      <c r="Q257" s="166"/>
    </row>
    <row r="258" spans="1:17" s="142" customFormat="1" ht="15" customHeight="1" x14ac:dyDescent="0.2">
      <c r="A258" s="121"/>
      <c r="B258" s="123" t="s">
        <v>122</v>
      </c>
      <c r="C258" s="124"/>
      <c r="D258" s="125"/>
      <c r="E258" s="126"/>
      <c r="F258" s="124"/>
      <c r="G258" s="127"/>
      <c r="H258" s="126"/>
      <c r="I258" s="128" t="s">
        <v>44</v>
      </c>
      <c r="J258" s="129"/>
      <c r="K258" s="130"/>
      <c r="L258" s="168" t="s">
        <v>105</v>
      </c>
      <c r="M258" s="129"/>
      <c r="N258" s="129">
        <v>5.26</v>
      </c>
      <c r="O258" s="129"/>
      <c r="P258" s="131">
        <v>5.26</v>
      </c>
      <c r="Q258" s="166"/>
    </row>
    <row r="259" spans="1:17" s="142" customFormat="1" ht="15" customHeight="1" x14ac:dyDescent="0.2">
      <c r="A259" s="121"/>
      <c r="B259" s="123" t="s">
        <v>114</v>
      </c>
      <c r="C259" s="124"/>
      <c r="D259" s="125"/>
      <c r="E259" s="126"/>
      <c r="F259" s="124"/>
      <c r="G259" s="127"/>
      <c r="H259" s="126"/>
      <c r="I259" s="128" t="s">
        <v>45</v>
      </c>
      <c r="J259" s="129"/>
      <c r="K259" s="130">
        <v>154.41999999999999</v>
      </c>
      <c r="L259" s="129">
        <v>1.5</v>
      </c>
      <c r="M259" s="129"/>
      <c r="N259" s="129">
        <v>231.63</v>
      </c>
      <c r="O259" s="129"/>
      <c r="P259" s="131">
        <v>231.63</v>
      </c>
      <c r="Q259" s="166"/>
    </row>
    <row r="260" spans="1:17" s="142" customFormat="1" ht="15" customHeight="1" x14ac:dyDescent="0.2">
      <c r="A260" s="121"/>
      <c r="B260" s="123" t="s">
        <v>114</v>
      </c>
      <c r="C260" s="124"/>
      <c r="D260" s="125"/>
      <c r="E260" s="126"/>
      <c r="F260" s="124"/>
      <c r="G260" s="127"/>
      <c r="H260" s="126"/>
      <c r="I260" s="128" t="s">
        <v>45</v>
      </c>
      <c r="J260" s="129"/>
      <c r="K260" s="130">
        <v>11.49</v>
      </c>
      <c r="L260" s="129">
        <v>1.5</v>
      </c>
      <c r="M260" s="129"/>
      <c r="N260" s="129">
        <v>17.234999999999999</v>
      </c>
      <c r="O260" s="129"/>
      <c r="P260" s="131">
        <v>17.234999999999999</v>
      </c>
      <c r="Q260" s="166"/>
    </row>
    <row r="261" spans="1:17" s="142" customFormat="1" ht="15" customHeight="1" x14ac:dyDescent="0.2">
      <c r="A261" s="121"/>
      <c r="B261" s="123" t="s">
        <v>123</v>
      </c>
      <c r="C261" s="124"/>
      <c r="D261" s="125"/>
      <c r="E261" s="126"/>
      <c r="F261" s="124"/>
      <c r="G261" s="127"/>
      <c r="H261" s="126"/>
      <c r="I261" s="128" t="s">
        <v>44</v>
      </c>
      <c r="J261" s="129"/>
      <c r="K261" s="130"/>
      <c r="L261" s="168" t="s">
        <v>105</v>
      </c>
      <c r="M261" s="129"/>
      <c r="N261" s="129">
        <v>34.06</v>
      </c>
      <c r="O261" s="129"/>
      <c r="P261" s="131">
        <v>34.06</v>
      </c>
      <c r="Q261" s="166"/>
    </row>
    <row r="262" spans="1:17" s="142" customFormat="1" ht="15" customHeight="1" x14ac:dyDescent="0.2">
      <c r="A262" s="121"/>
      <c r="B262" s="123" t="s">
        <v>114</v>
      </c>
      <c r="C262" s="124"/>
      <c r="D262" s="125"/>
      <c r="E262" s="126"/>
      <c r="F262" s="124"/>
      <c r="G262" s="127"/>
      <c r="H262" s="126"/>
      <c r="I262" s="128" t="s">
        <v>44</v>
      </c>
      <c r="J262" s="129"/>
      <c r="K262" s="130">
        <v>59.29</v>
      </c>
      <c r="L262" s="129">
        <v>1.5</v>
      </c>
      <c r="M262" s="129"/>
      <c r="N262" s="129">
        <v>88.935000000000002</v>
      </c>
      <c r="O262" s="129"/>
      <c r="P262" s="131">
        <v>88.935000000000002</v>
      </c>
      <c r="Q262" s="166"/>
    </row>
    <row r="263" spans="1:17" s="142" customFormat="1" ht="15" customHeight="1" x14ac:dyDescent="0.2">
      <c r="A263" s="121"/>
      <c r="B263" s="123" t="s">
        <v>125</v>
      </c>
      <c r="C263" s="124"/>
      <c r="D263" s="125"/>
      <c r="E263" s="126"/>
      <c r="F263" s="124"/>
      <c r="G263" s="127"/>
      <c r="H263" s="126"/>
      <c r="I263" s="128" t="s">
        <v>44</v>
      </c>
      <c r="J263" s="129"/>
      <c r="K263" s="130"/>
      <c r="L263" s="168" t="s">
        <v>105</v>
      </c>
      <c r="M263" s="129"/>
      <c r="N263" s="129">
        <v>2.85</v>
      </c>
      <c r="O263" s="129"/>
      <c r="P263" s="131">
        <v>2.85</v>
      </c>
      <c r="Q263" s="166"/>
    </row>
    <row r="264" spans="1:17" s="142" customFormat="1" ht="15" customHeight="1" x14ac:dyDescent="0.2">
      <c r="A264" s="121"/>
      <c r="B264" s="123" t="s">
        <v>124</v>
      </c>
      <c r="C264" s="124"/>
      <c r="D264" s="125"/>
      <c r="E264" s="126"/>
      <c r="F264" s="124"/>
      <c r="G264" s="127"/>
      <c r="H264" s="126"/>
      <c r="I264" s="128" t="s">
        <v>44</v>
      </c>
      <c r="J264" s="129"/>
      <c r="K264" s="130"/>
      <c r="L264" s="168" t="s">
        <v>105</v>
      </c>
      <c r="M264" s="129"/>
      <c r="N264" s="129">
        <v>5.92</v>
      </c>
      <c r="O264" s="129"/>
      <c r="P264" s="131">
        <v>5.92</v>
      </c>
      <c r="Q264" s="166"/>
    </row>
    <row r="265" spans="1:17" s="142" customFormat="1" ht="15" customHeight="1" x14ac:dyDescent="0.2">
      <c r="A265" s="121"/>
      <c r="B265" s="123" t="s">
        <v>114</v>
      </c>
      <c r="C265" s="124"/>
      <c r="D265" s="125"/>
      <c r="E265" s="126"/>
      <c r="F265" s="124"/>
      <c r="G265" s="127"/>
      <c r="H265" s="126"/>
      <c r="I265" s="128" t="s">
        <v>44</v>
      </c>
      <c r="J265" s="129"/>
      <c r="K265" s="130">
        <v>69</v>
      </c>
      <c r="L265" s="129">
        <v>1.5</v>
      </c>
      <c r="M265" s="129"/>
      <c r="N265" s="129">
        <v>103.5</v>
      </c>
      <c r="O265" s="129"/>
      <c r="P265" s="131">
        <v>103.5</v>
      </c>
      <c r="Q265" s="166"/>
    </row>
    <row r="266" spans="1:17" s="142" customFormat="1" ht="15" customHeight="1" x14ac:dyDescent="0.2">
      <c r="A266" s="121"/>
      <c r="B266" s="123" t="s">
        <v>114</v>
      </c>
      <c r="C266" s="124"/>
      <c r="D266" s="125"/>
      <c r="E266" s="126"/>
      <c r="F266" s="124"/>
      <c r="G266" s="127"/>
      <c r="H266" s="126"/>
      <c r="I266" s="128" t="s">
        <v>44</v>
      </c>
      <c r="J266" s="129"/>
      <c r="K266" s="130">
        <v>11.25</v>
      </c>
      <c r="L266" s="129">
        <v>0.25</v>
      </c>
      <c r="M266" s="129"/>
      <c r="N266" s="129">
        <v>2.8125</v>
      </c>
      <c r="O266" s="129"/>
      <c r="P266" s="131">
        <v>2.8125</v>
      </c>
      <c r="Q266" s="166"/>
    </row>
    <row r="267" spans="1:17" s="142" customFormat="1" ht="15" customHeight="1" x14ac:dyDescent="0.2">
      <c r="A267" s="121"/>
      <c r="B267" s="123" t="s">
        <v>117</v>
      </c>
      <c r="C267" s="124"/>
      <c r="D267" s="125"/>
      <c r="E267" s="126"/>
      <c r="F267" s="124"/>
      <c r="G267" s="127"/>
      <c r="H267" s="126"/>
      <c r="I267" s="128" t="s">
        <v>45</v>
      </c>
      <c r="J267" s="129"/>
      <c r="K267" s="130">
        <v>41.77</v>
      </c>
      <c r="L267" s="129">
        <v>1.5</v>
      </c>
      <c r="M267" s="129"/>
      <c r="N267" s="129">
        <v>62.655000000000001</v>
      </c>
      <c r="O267" s="129"/>
      <c r="P267" s="131">
        <v>62.655000000000001</v>
      </c>
      <c r="Q267" s="166"/>
    </row>
    <row r="268" spans="1:17" s="142" customFormat="1" ht="15" customHeight="1" x14ac:dyDescent="0.2">
      <c r="A268" s="121"/>
      <c r="B268" s="123" t="s">
        <v>117</v>
      </c>
      <c r="C268" s="124"/>
      <c r="D268" s="125"/>
      <c r="E268" s="126"/>
      <c r="F268" s="124"/>
      <c r="G268" s="127"/>
      <c r="H268" s="126"/>
      <c r="I268" s="128" t="s">
        <v>44</v>
      </c>
      <c r="J268" s="129"/>
      <c r="K268" s="130">
        <v>20.260000000000002</v>
      </c>
      <c r="L268" s="129">
        <v>1.5</v>
      </c>
      <c r="M268" s="129"/>
      <c r="N268" s="129">
        <v>30.39</v>
      </c>
      <c r="O268" s="129"/>
      <c r="P268" s="131">
        <v>30.39</v>
      </c>
      <c r="Q268" s="166"/>
    </row>
    <row r="269" spans="1:17" s="142" customFormat="1" ht="15" customHeight="1" x14ac:dyDescent="0.2">
      <c r="A269" s="121"/>
      <c r="B269" s="123" t="s">
        <v>118</v>
      </c>
      <c r="C269" s="124"/>
      <c r="D269" s="125"/>
      <c r="E269" s="126"/>
      <c r="F269" s="124"/>
      <c r="G269" s="127"/>
      <c r="H269" s="126"/>
      <c r="I269" s="128" t="s">
        <v>44</v>
      </c>
      <c r="J269" s="129"/>
      <c r="K269" s="130">
        <v>18</v>
      </c>
      <c r="L269" s="129">
        <v>1</v>
      </c>
      <c r="M269" s="129"/>
      <c r="N269" s="129">
        <v>18</v>
      </c>
      <c r="O269" s="129"/>
      <c r="P269" s="131">
        <v>18</v>
      </c>
      <c r="Q269" s="166"/>
    </row>
    <row r="270" spans="1:17" s="142" customFormat="1" ht="15" customHeight="1" x14ac:dyDescent="0.2">
      <c r="A270" s="121"/>
      <c r="B270" s="123" t="s">
        <v>118</v>
      </c>
      <c r="C270" s="124"/>
      <c r="D270" s="125"/>
      <c r="E270" s="126"/>
      <c r="F270" s="124"/>
      <c r="G270" s="127"/>
      <c r="H270" s="126"/>
      <c r="I270" s="128" t="s">
        <v>45</v>
      </c>
      <c r="J270" s="129"/>
      <c r="K270" s="130">
        <v>19.68</v>
      </c>
      <c r="L270" s="129">
        <v>1.05</v>
      </c>
      <c r="M270" s="129"/>
      <c r="N270" s="129">
        <v>20.664000000000001</v>
      </c>
      <c r="O270" s="129"/>
      <c r="P270" s="131">
        <v>20.664000000000001</v>
      </c>
      <c r="Q270" s="166"/>
    </row>
    <row r="271" spans="1:17" s="142" customFormat="1" ht="15" customHeight="1" x14ac:dyDescent="0.2">
      <c r="A271" s="121"/>
      <c r="B271" s="123" t="s">
        <v>118</v>
      </c>
      <c r="C271" s="124"/>
      <c r="D271" s="125"/>
      <c r="E271" s="126"/>
      <c r="F271" s="124"/>
      <c r="G271" s="127"/>
      <c r="H271" s="126"/>
      <c r="I271" s="128" t="s">
        <v>44</v>
      </c>
      <c r="J271" s="129"/>
      <c r="K271" s="130">
        <v>19.62</v>
      </c>
      <c r="L271" s="129">
        <v>1.1499999999999999</v>
      </c>
      <c r="M271" s="129"/>
      <c r="N271" s="129">
        <v>22.562999999999999</v>
      </c>
      <c r="O271" s="129"/>
      <c r="P271" s="131">
        <v>22.562999999999999</v>
      </c>
      <c r="Q271" s="166"/>
    </row>
    <row r="272" spans="1:17" s="142" customFormat="1" ht="15" customHeight="1" x14ac:dyDescent="0.2">
      <c r="A272" s="121"/>
      <c r="B272" s="123" t="s">
        <v>118</v>
      </c>
      <c r="C272" s="124"/>
      <c r="D272" s="125"/>
      <c r="E272" s="126"/>
      <c r="F272" s="124"/>
      <c r="G272" s="127"/>
      <c r="H272" s="126"/>
      <c r="I272" s="128" t="s">
        <v>44</v>
      </c>
      <c r="J272" s="129"/>
      <c r="K272" s="130">
        <v>8.15</v>
      </c>
      <c r="L272" s="129">
        <v>1.5</v>
      </c>
      <c r="M272" s="129"/>
      <c r="N272" s="129">
        <v>12.225000000000001</v>
      </c>
      <c r="O272" s="129"/>
      <c r="P272" s="131">
        <v>12.225000000000001</v>
      </c>
      <c r="Q272" s="166"/>
    </row>
    <row r="273" spans="1:17" s="142" customFormat="1" ht="15" customHeight="1" x14ac:dyDescent="0.2">
      <c r="A273" s="121"/>
      <c r="B273" s="123" t="s">
        <v>118</v>
      </c>
      <c r="C273" s="124"/>
      <c r="D273" s="125"/>
      <c r="E273" s="126"/>
      <c r="F273" s="124"/>
      <c r="G273" s="127"/>
      <c r="H273" s="126"/>
      <c r="I273" s="128" t="s">
        <v>44</v>
      </c>
      <c r="J273" s="129"/>
      <c r="K273" s="130">
        <v>9.89</v>
      </c>
      <c r="L273" s="129">
        <v>0.75</v>
      </c>
      <c r="M273" s="129"/>
      <c r="N273" s="129">
        <v>7.4175000000000004</v>
      </c>
      <c r="O273" s="129"/>
      <c r="P273" s="131">
        <v>7.4175000000000004</v>
      </c>
      <c r="Q273" s="166"/>
    </row>
    <row r="274" spans="1:17" s="106" customFormat="1" ht="15" customHeight="1" x14ac:dyDescent="0.2">
      <c r="A274" s="121"/>
      <c r="B274" s="133" t="s">
        <v>40</v>
      </c>
      <c r="C274" s="134"/>
      <c r="D274" s="135"/>
      <c r="E274" s="136"/>
      <c r="F274" s="134"/>
      <c r="G274" s="137"/>
      <c r="H274" s="136"/>
      <c r="I274" s="138"/>
      <c r="J274" s="138"/>
      <c r="K274" s="139"/>
      <c r="L274" s="139"/>
      <c r="M274" s="139"/>
      <c r="N274" s="139"/>
      <c r="O274" s="139"/>
      <c r="P274" s="140">
        <f>SUM(P250:P273)</f>
        <v>784.98200000000008</v>
      </c>
      <c r="Q274" s="141" t="s">
        <v>32</v>
      </c>
    </row>
    <row r="275" spans="1:17" s="106" customFormat="1" ht="15" customHeight="1" x14ac:dyDescent="0.2">
      <c r="A275" s="121"/>
      <c r="B275" s="155"/>
      <c r="C275" s="156"/>
      <c r="D275" s="157"/>
      <c r="E275" s="158"/>
      <c r="F275" s="156"/>
      <c r="G275" s="159"/>
      <c r="H275" s="158"/>
      <c r="I275" s="128"/>
      <c r="J275" s="128"/>
      <c r="K275" s="160"/>
      <c r="L275" s="160"/>
      <c r="M275" s="160"/>
      <c r="N275" s="160"/>
      <c r="O275" s="160"/>
      <c r="P275" s="161"/>
      <c r="Q275" s="162"/>
    </row>
    <row r="276" spans="1:17" ht="27" customHeight="1" x14ac:dyDescent="0.2">
      <c r="A276" s="121" t="s">
        <v>172</v>
      </c>
      <c r="B276" s="231" t="str">
        <f>'Planilha Orçamentária'!D55</f>
        <v>MURO DE ARRIMO (Conc. ciclópico 15MPa c/ 30% de pedra de mão, c/ forn., preparo e aplicação de concreto, forma de tábua pinho-reap.5 vezes, exclusive escav. e reaterro) seções tipicas nas seguintes dimensões: b=0.40m; B=1.05m e H=2.00m</v>
      </c>
      <c r="C276" s="232"/>
      <c r="D276" s="232"/>
      <c r="E276" s="232"/>
      <c r="F276" s="232"/>
      <c r="G276" s="232"/>
      <c r="H276" s="232"/>
      <c r="I276" s="232"/>
      <c r="J276" s="232"/>
      <c r="K276" s="232"/>
      <c r="L276" s="232"/>
      <c r="M276" s="232"/>
      <c r="N276" s="232"/>
      <c r="O276" s="232"/>
      <c r="P276" s="233"/>
      <c r="Q276" s="122">
        <v>75.5</v>
      </c>
    </row>
    <row r="277" spans="1:17" s="142" customFormat="1" ht="15" customHeight="1" x14ac:dyDescent="0.2">
      <c r="A277" s="121"/>
      <c r="B277" s="123" t="s">
        <v>115</v>
      </c>
      <c r="C277" s="175">
        <v>403</v>
      </c>
      <c r="D277" s="125" t="s">
        <v>39</v>
      </c>
      <c r="E277" s="176">
        <v>6.5</v>
      </c>
      <c r="F277" s="175">
        <v>404</v>
      </c>
      <c r="G277" s="125" t="s">
        <v>39</v>
      </c>
      <c r="H277" s="176">
        <v>18</v>
      </c>
      <c r="I277" s="128"/>
      <c r="J277" s="129"/>
      <c r="K277" s="130">
        <v>31.5</v>
      </c>
      <c r="L277" s="129"/>
      <c r="M277" s="129"/>
      <c r="N277" s="129"/>
      <c r="O277" s="129"/>
      <c r="P277" s="131">
        <v>31.5</v>
      </c>
      <c r="Q277" s="166"/>
    </row>
    <row r="278" spans="1:17" s="106" customFormat="1" ht="15" customHeight="1" x14ac:dyDescent="0.2">
      <c r="A278" s="121"/>
      <c r="B278" s="133" t="s">
        <v>40</v>
      </c>
      <c r="C278" s="134"/>
      <c r="D278" s="135"/>
      <c r="E278" s="136"/>
      <c r="F278" s="134"/>
      <c r="G278" s="137"/>
      <c r="H278" s="136"/>
      <c r="I278" s="138"/>
      <c r="J278" s="138"/>
      <c r="K278" s="139"/>
      <c r="L278" s="139"/>
      <c r="M278" s="139"/>
      <c r="N278" s="139"/>
      <c r="O278" s="139"/>
      <c r="P278" s="140">
        <f>P277</f>
        <v>31.5</v>
      </c>
      <c r="Q278" s="141" t="s">
        <v>10</v>
      </c>
    </row>
    <row r="279" spans="1:17" ht="27" customHeight="1" x14ac:dyDescent="0.2">
      <c r="A279" s="121" t="s">
        <v>193</v>
      </c>
      <c r="B279" s="231" t="str">
        <f>'Planilha Orçamentária'!D56</f>
        <v>Muro de arrimo em Conc. ciclópico 15MPa c/ 30% de pedra de mão, c/ forn., preparo e aplicação de concreto, forma de tábua pinho-reap.5 vezes, exclusive escav. e reaterro, seções tipicas nas dimensões:b=0.40m; B=1.23 e H=2.50m</v>
      </c>
      <c r="C279" s="232"/>
      <c r="D279" s="232"/>
      <c r="E279" s="232"/>
      <c r="F279" s="232"/>
      <c r="G279" s="232"/>
      <c r="H279" s="232"/>
      <c r="I279" s="232"/>
      <c r="J279" s="232"/>
      <c r="K279" s="232"/>
      <c r="L279" s="232"/>
      <c r="M279" s="232"/>
      <c r="N279" s="232"/>
      <c r="O279" s="232"/>
      <c r="P279" s="233"/>
      <c r="Q279" s="122">
        <v>75.5</v>
      </c>
    </row>
    <row r="280" spans="1:17" s="142" customFormat="1" ht="15" customHeight="1" x14ac:dyDescent="0.2">
      <c r="A280" s="121"/>
      <c r="B280" s="123" t="s">
        <v>116</v>
      </c>
      <c r="C280" s="175">
        <v>501</v>
      </c>
      <c r="D280" s="125" t="s">
        <v>39</v>
      </c>
      <c r="E280" s="176">
        <v>10</v>
      </c>
      <c r="F280" s="175">
        <v>503</v>
      </c>
      <c r="G280" s="125" t="s">
        <v>39</v>
      </c>
      <c r="H280" s="176">
        <v>14</v>
      </c>
      <c r="I280" s="128"/>
      <c r="J280" s="129"/>
      <c r="K280" s="130">
        <v>44</v>
      </c>
      <c r="L280" s="129"/>
      <c r="M280" s="129"/>
      <c r="N280" s="129"/>
      <c r="O280" s="129"/>
      <c r="P280" s="131">
        <v>44</v>
      </c>
      <c r="Q280" s="166"/>
    </row>
    <row r="281" spans="1:17" s="106" customFormat="1" ht="15" customHeight="1" x14ac:dyDescent="0.2">
      <c r="A281" s="121"/>
      <c r="B281" s="133" t="s">
        <v>40</v>
      </c>
      <c r="C281" s="134"/>
      <c r="D281" s="135"/>
      <c r="E281" s="136"/>
      <c r="F281" s="134"/>
      <c r="G281" s="137"/>
      <c r="H281" s="136"/>
      <c r="I281" s="138"/>
      <c r="J281" s="138"/>
      <c r="K281" s="139"/>
      <c r="L281" s="139"/>
      <c r="M281" s="139"/>
      <c r="N281" s="139"/>
      <c r="O281" s="139"/>
      <c r="P281" s="140">
        <f>P280</f>
        <v>44</v>
      </c>
      <c r="Q281" s="141" t="s">
        <v>10</v>
      </c>
    </row>
    <row r="282" spans="1:17" ht="15" customHeight="1" x14ac:dyDescent="0.2">
      <c r="A282" s="121"/>
      <c r="B282" s="123"/>
      <c r="C282" s="124"/>
      <c r="D282" s="125"/>
      <c r="E282" s="126"/>
      <c r="F282" s="124"/>
      <c r="G282" s="127"/>
      <c r="H282" s="126"/>
      <c r="I282" s="128"/>
      <c r="J282" s="129"/>
      <c r="K282" s="130"/>
      <c r="L282" s="129"/>
      <c r="M282" s="129"/>
      <c r="N282" s="129"/>
      <c r="O282" s="129"/>
      <c r="P282" s="131"/>
      <c r="Q282" s="132"/>
    </row>
    <row r="283" spans="1:17" ht="15" customHeight="1" x14ac:dyDescent="0.2">
      <c r="A283" s="107" t="s">
        <v>61</v>
      </c>
      <c r="B283" s="108" t="s">
        <v>62</v>
      </c>
      <c r="C283" s="109"/>
      <c r="D283" s="110"/>
      <c r="E283" s="111"/>
      <c r="F283" s="109"/>
      <c r="G283" s="112"/>
      <c r="H283" s="111"/>
      <c r="I283" s="113"/>
      <c r="J283" s="114"/>
      <c r="K283" s="115"/>
      <c r="L283" s="114"/>
      <c r="M283" s="116"/>
      <c r="N283" s="114"/>
      <c r="O283" s="116"/>
      <c r="P283" s="117"/>
      <c r="Q283" s="118"/>
    </row>
    <row r="284" spans="1:17" ht="15" customHeight="1" x14ac:dyDescent="0.2">
      <c r="A284" s="121" t="s">
        <v>173</v>
      </c>
      <c r="B284" s="231" t="str">
        <f>'Planilha Orçamentária'!D60</f>
        <v>Sinalização vertical com chapa em esmalte sintético</v>
      </c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3"/>
      <c r="Q284" s="122">
        <v>15</v>
      </c>
    </row>
    <row r="285" spans="1:17" ht="15" customHeight="1" x14ac:dyDescent="0.2">
      <c r="A285" s="121"/>
      <c r="B285" s="123" t="s">
        <v>113</v>
      </c>
      <c r="C285" s="124">
        <v>202</v>
      </c>
      <c r="D285" s="125" t="s">
        <v>39</v>
      </c>
      <c r="E285" s="126">
        <v>0.5</v>
      </c>
      <c r="F285" s="124"/>
      <c r="G285" s="127"/>
      <c r="H285" s="126"/>
      <c r="I285" s="128" t="s">
        <v>45</v>
      </c>
      <c r="J285" s="129">
        <v>1</v>
      </c>
      <c r="K285" s="130"/>
      <c r="L285" s="129"/>
      <c r="M285" s="129"/>
      <c r="N285" s="129">
        <v>0.3</v>
      </c>
      <c r="O285" s="129"/>
      <c r="P285" s="131">
        <v>0.3</v>
      </c>
      <c r="Q285" s="166"/>
    </row>
    <row r="286" spans="1:17" ht="15" customHeight="1" x14ac:dyDescent="0.2">
      <c r="A286" s="121"/>
      <c r="B286" s="123" t="s">
        <v>113</v>
      </c>
      <c r="C286" s="124">
        <v>202</v>
      </c>
      <c r="D286" s="125" t="s">
        <v>39</v>
      </c>
      <c r="E286" s="126">
        <v>5</v>
      </c>
      <c r="F286" s="124"/>
      <c r="G286" s="127"/>
      <c r="H286" s="126"/>
      <c r="I286" s="128" t="s">
        <v>44</v>
      </c>
      <c r="J286" s="129">
        <v>1</v>
      </c>
      <c r="K286" s="130"/>
      <c r="L286" s="129"/>
      <c r="M286" s="129"/>
      <c r="N286" s="129">
        <v>0.3</v>
      </c>
      <c r="O286" s="129"/>
      <c r="P286" s="131">
        <v>0.3</v>
      </c>
      <c r="Q286" s="166"/>
    </row>
    <row r="287" spans="1:17" ht="15" customHeight="1" x14ac:dyDescent="0.2">
      <c r="A287" s="121"/>
      <c r="B287" s="123" t="s">
        <v>114</v>
      </c>
      <c r="C287" s="124">
        <v>303</v>
      </c>
      <c r="D287" s="125" t="s">
        <v>39</v>
      </c>
      <c r="E287" s="126">
        <v>11</v>
      </c>
      <c r="F287" s="124"/>
      <c r="G287" s="127"/>
      <c r="H287" s="126"/>
      <c r="I287" s="128" t="s">
        <v>45</v>
      </c>
      <c r="J287" s="129">
        <v>1</v>
      </c>
      <c r="K287" s="130"/>
      <c r="L287" s="129"/>
      <c r="M287" s="129"/>
      <c r="N287" s="129">
        <v>0.3</v>
      </c>
      <c r="O287" s="129"/>
      <c r="P287" s="131">
        <v>0.3</v>
      </c>
      <c r="Q287" s="166"/>
    </row>
    <row r="288" spans="1:17" ht="15" customHeight="1" x14ac:dyDescent="0.2">
      <c r="A288" s="121"/>
      <c r="B288" s="123" t="s">
        <v>114</v>
      </c>
      <c r="C288" s="124">
        <v>303</v>
      </c>
      <c r="D288" s="125" t="s">
        <v>39</v>
      </c>
      <c r="E288" s="126">
        <v>14</v>
      </c>
      <c r="F288" s="124"/>
      <c r="G288" s="127"/>
      <c r="H288" s="126"/>
      <c r="I288" s="128" t="s">
        <v>44</v>
      </c>
      <c r="J288" s="129">
        <v>1</v>
      </c>
      <c r="K288" s="130"/>
      <c r="L288" s="129"/>
      <c r="M288" s="129"/>
      <c r="N288" s="129">
        <v>0.3</v>
      </c>
      <c r="O288" s="129"/>
      <c r="P288" s="131">
        <v>0.3</v>
      </c>
      <c r="Q288" s="166"/>
    </row>
    <row r="289" spans="1:17" ht="15" customHeight="1" x14ac:dyDescent="0.2">
      <c r="A289" s="121"/>
      <c r="B289" s="123" t="s">
        <v>114</v>
      </c>
      <c r="C289" s="124">
        <v>307</v>
      </c>
      <c r="D289" s="125" t="s">
        <v>39</v>
      </c>
      <c r="E289" s="126">
        <v>10.5</v>
      </c>
      <c r="F289" s="124"/>
      <c r="G289" s="127"/>
      <c r="H289" s="126"/>
      <c r="I289" s="128" t="s">
        <v>45</v>
      </c>
      <c r="J289" s="129">
        <v>1</v>
      </c>
      <c r="K289" s="130"/>
      <c r="L289" s="129"/>
      <c r="M289" s="129"/>
      <c r="N289" s="129">
        <v>0.3</v>
      </c>
      <c r="O289" s="129"/>
      <c r="P289" s="131">
        <v>0.3</v>
      </c>
      <c r="Q289" s="166"/>
    </row>
    <row r="290" spans="1:17" ht="15" customHeight="1" x14ac:dyDescent="0.2">
      <c r="A290" s="121"/>
      <c r="B290" s="123" t="s">
        <v>117</v>
      </c>
      <c r="C290" s="124">
        <v>1000</v>
      </c>
      <c r="D290" s="125" t="s">
        <v>39</v>
      </c>
      <c r="E290" s="126">
        <v>8.5</v>
      </c>
      <c r="F290" s="124"/>
      <c r="G290" s="127"/>
      <c r="H290" s="126"/>
      <c r="I290" s="128" t="s">
        <v>44</v>
      </c>
      <c r="J290" s="129">
        <v>1</v>
      </c>
      <c r="K290" s="130"/>
      <c r="L290" s="129"/>
      <c r="M290" s="129"/>
      <c r="N290" s="129">
        <v>0.3</v>
      </c>
      <c r="O290" s="129"/>
      <c r="P290" s="131">
        <v>0.3</v>
      </c>
      <c r="Q290" s="166"/>
    </row>
    <row r="291" spans="1:17" ht="15" customHeight="1" x14ac:dyDescent="0.2">
      <c r="A291" s="121"/>
      <c r="B291" s="123" t="s">
        <v>118</v>
      </c>
      <c r="C291" s="124">
        <v>2000</v>
      </c>
      <c r="D291" s="125" t="s">
        <v>39</v>
      </c>
      <c r="E291" s="126">
        <v>8.1999999999999993</v>
      </c>
      <c r="F291" s="124"/>
      <c r="G291" s="127"/>
      <c r="H291" s="126"/>
      <c r="I291" s="128" t="s">
        <v>44</v>
      </c>
      <c r="J291" s="129">
        <v>1</v>
      </c>
      <c r="K291" s="130"/>
      <c r="L291" s="129"/>
      <c r="M291" s="129"/>
      <c r="N291" s="129">
        <v>0.3</v>
      </c>
      <c r="O291" s="129"/>
      <c r="P291" s="131">
        <v>0.3</v>
      </c>
      <c r="Q291" s="166"/>
    </row>
    <row r="292" spans="1:17" ht="15" customHeight="1" x14ac:dyDescent="0.2">
      <c r="A292" s="169"/>
      <c r="B292" s="133" t="s">
        <v>40</v>
      </c>
      <c r="C292" s="134"/>
      <c r="D292" s="135"/>
      <c r="E292" s="136"/>
      <c r="F292" s="134"/>
      <c r="G292" s="137"/>
      <c r="H292" s="136"/>
      <c r="I292" s="138"/>
      <c r="J292" s="138"/>
      <c r="K292" s="139"/>
      <c r="L292" s="139"/>
      <c r="M292" s="139"/>
      <c r="N292" s="139"/>
      <c r="O292" s="139"/>
      <c r="P292" s="140">
        <f>SUM(P285:P291)</f>
        <v>2.1</v>
      </c>
      <c r="Q292" s="141" t="s">
        <v>15</v>
      </c>
    </row>
    <row r="293" spans="1:17" s="174" customFormat="1" ht="15" customHeight="1" x14ac:dyDescent="0.2">
      <c r="A293" s="92"/>
      <c r="B293" s="170"/>
      <c r="C293" s="171"/>
      <c r="D293" s="105"/>
      <c r="E293" s="172"/>
      <c r="F293" s="171"/>
      <c r="G293" s="105"/>
      <c r="H293" s="172"/>
      <c r="I293" s="105"/>
      <c r="J293" s="105"/>
      <c r="K293" s="105"/>
      <c r="L293" s="105"/>
      <c r="M293" s="105"/>
      <c r="N293" s="105"/>
      <c r="O293" s="105"/>
      <c r="P293" s="105"/>
      <c r="Q293" s="173"/>
    </row>
    <row r="294" spans="1:17" s="174" customFormat="1" ht="15" customHeight="1" x14ac:dyDescent="0.2">
      <c r="A294" s="121" t="s">
        <v>174</v>
      </c>
      <c r="B294" s="231" t="str">
        <f>'Planilha Orçamentária'!D61</f>
        <v>Pintura de setas e zebrados em material termoplástico - 5 anos ( por extrusão)</v>
      </c>
      <c r="C294" s="232"/>
      <c r="D294" s="232"/>
      <c r="E294" s="232"/>
      <c r="F294" s="232"/>
      <c r="G294" s="232"/>
      <c r="H294" s="232"/>
      <c r="I294" s="232"/>
      <c r="J294" s="232"/>
      <c r="K294" s="232"/>
      <c r="L294" s="232"/>
      <c r="M294" s="232"/>
      <c r="N294" s="232"/>
      <c r="O294" s="232"/>
      <c r="P294" s="233"/>
      <c r="Q294" s="122">
        <v>242.4</v>
      </c>
    </row>
    <row r="295" spans="1:17" s="174" customFormat="1" ht="15" customHeight="1" x14ac:dyDescent="0.2">
      <c r="A295" s="121"/>
      <c r="B295" s="123" t="s">
        <v>127</v>
      </c>
      <c r="C295" s="234" t="s">
        <v>128</v>
      </c>
      <c r="D295" s="234"/>
      <c r="E295" s="234"/>
      <c r="F295" s="234"/>
      <c r="G295" s="234"/>
      <c r="H295" s="234"/>
      <c r="I295" s="234"/>
      <c r="J295" s="129">
        <v>24</v>
      </c>
      <c r="K295" s="130">
        <v>3</v>
      </c>
      <c r="L295" s="129">
        <v>0.4</v>
      </c>
      <c r="M295" s="129"/>
      <c r="N295" s="129">
        <v>1.2000000000000002</v>
      </c>
      <c r="O295" s="129"/>
      <c r="P295" s="131">
        <f>N295*J295</f>
        <v>28.800000000000004</v>
      </c>
      <c r="Q295" s="132"/>
    </row>
    <row r="296" spans="1:17" s="174" customFormat="1" ht="15" customHeight="1" x14ac:dyDescent="0.2">
      <c r="A296" s="121"/>
      <c r="B296" s="123" t="s">
        <v>108</v>
      </c>
      <c r="C296" s="234" t="s">
        <v>129</v>
      </c>
      <c r="D296" s="234"/>
      <c r="E296" s="234"/>
      <c r="F296" s="234"/>
      <c r="G296" s="234"/>
      <c r="H296" s="234"/>
      <c r="I296" s="234"/>
      <c r="J296" s="129">
        <v>5</v>
      </c>
      <c r="K296" s="130">
        <v>3</v>
      </c>
      <c r="L296" s="129">
        <v>0.4</v>
      </c>
      <c r="M296" s="129"/>
      <c r="N296" s="129">
        <v>1.2000000000000002</v>
      </c>
      <c r="O296" s="129"/>
      <c r="P296" s="131">
        <f t="shared" ref="P296" si="14">N296*J296</f>
        <v>6.0000000000000009</v>
      </c>
      <c r="Q296" s="132"/>
    </row>
    <row r="297" spans="1:17" s="174" customFormat="1" ht="15" customHeight="1" x14ac:dyDescent="0.2">
      <c r="A297" s="169"/>
      <c r="B297" s="133" t="s">
        <v>40</v>
      </c>
      <c r="C297" s="134"/>
      <c r="D297" s="135"/>
      <c r="E297" s="136"/>
      <c r="F297" s="134"/>
      <c r="G297" s="137"/>
      <c r="H297" s="136"/>
      <c r="I297" s="138"/>
      <c r="J297" s="138"/>
      <c r="K297" s="139"/>
      <c r="L297" s="139"/>
      <c r="M297" s="139"/>
      <c r="N297" s="139"/>
      <c r="O297" s="139"/>
      <c r="P297" s="140">
        <f>SUM(P295:P296)</f>
        <v>34.800000000000004</v>
      </c>
      <c r="Q297" s="141" t="s">
        <v>15</v>
      </c>
    </row>
    <row r="298" spans="1:17" s="174" customFormat="1" ht="15" customHeight="1" x14ac:dyDescent="0.2">
      <c r="A298" s="92"/>
      <c r="B298" s="170"/>
      <c r="C298" s="171"/>
      <c r="D298" s="105"/>
      <c r="E298" s="172"/>
      <c r="F298" s="171"/>
      <c r="G298" s="105"/>
      <c r="H298" s="172"/>
      <c r="I298" s="105"/>
      <c r="J298" s="105"/>
      <c r="K298" s="105"/>
      <c r="L298" s="105"/>
      <c r="M298" s="105"/>
      <c r="N298" s="105"/>
      <c r="O298" s="105"/>
      <c r="P298" s="105"/>
      <c r="Q298" s="173"/>
    </row>
  </sheetData>
  <mergeCells count="58">
    <mergeCell ref="Q6:Q7"/>
    <mergeCell ref="C7:E7"/>
    <mergeCell ref="F7:H7"/>
    <mergeCell ref="P6:P7"/>
    <mergeCell ref="N6:N7"/>
    <mergeCell ref="O6:O7"/>
    <mergeCell ref="M6:M7"/>
    <mergeCell ref="A1:B1"/>
    <mergeCell ref="A2:B2"/>
    <mergeCell ref="A3:B3"/>
    <mergeCell ref="A4:B4"/>
    <mergeCell ref="A5:B5"/>
    <mergeCell ref="B33:P33"/>
    <mergeCell ref="B59:P59"/>
    <mergeCell ref="B29:P29"/>
    <mergeCell ref="A6:A7"/>
    <mergeCell ref="B6:B7"/>
    <mergeCell ref="C6:H6"/>
    <mergeCell ref="I6:I7"/>
    <mergeCell ref="L6:L7"/>
    <mergeCell ref="J6:J7"/>
    <mergeCell ref="K6:K7"/>
    <mergeCell ref="B9:P9"/>
    <mergeCell ref="B13:P13"/>
    <mergeCell ref="B17:P17"/>
    <mergeCell ref="B21:P21"/>
    <mergeCell ref="B25:P25"/>
    <mergeCell ref="B182:P182"/>
    <mergeCell ref="B160:P160"/>
    <mergeCell ref="B171:P171"/>
    <mergeCell ref="B38:P38"/>
    <mergeCell ref="B72:P72"/>
    <mergeCell ref="B137:P137"/>
    <mergeCell ref="B77:J77"/>
    <mergeCell ref="K77:L77"/>
    <mergeCell ref="B65:P65"/>
    <mergeCell ref="B113:P113"/>
    <mergeCell ref="B88:P88"/>
    <mergeCell ref="B107:P107"/>
    <mergeCell ref="B128:P128"/>
    <mergeCell ref="B43:P43"/>
    <mergeCell ref="B51:P51"/>
    <mergeCell ref="N4:Q4"/>
    <mergeCell ref="B279:P279"/>
    <mergeCell ref="C296:I296"/>
    <mergeCell ref="B149:P149"/>
    <mergeCell ref="B82:P82"/>
    <mergeCell ref="B122:P122"/>
    <mergeCell ref="B294:P294"/>
    <mergeCell ref="B284:P284"/>
    <mergeCell ref="B249:P249"/>
    <mergeCell ref="B245:P245"/>
    <mergeCell ref="B193:P193"/>
    <mergeCell ref="B237:P237"/>
    <mergeCell ref="B241:P241"/>
    <mergeCell ref="B276:P276"/>
    <mergeCell ref="B233:P233"/>
    <mergeCell ref="C295:I295"/>
  </mergeCells>
  <printOptions horizontalCentered="1" gridLines="1"/>
  <pageMargins left="0.39370078740157483" right="0.39370078740157483" top="0.78740157480314965" bottom="0.39370078740157483" header="0" footer="0"/>
  <pageSetup paperSize="9"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="90" zoomScaleNormal="80" zoomScaleSheetLayoutView="90" zoomScalePageLayoutView="60" workbookViewId="0">
      <selection activeCell="K25" sqref="K25"/>
    </sheetView>
  </sheetViews>
  <sheetFormatPr defaultColWidth="10.7109375" defaultRowHeight="15" customHeight="1" x14ac:dyDescent="0.2"/>
  <cols>
    <col min="1" max="1" width="10.7109375" style="38" customWidth="1"/>
    <col min="2" max="2" width="35.7109375" style="38" customWidth="1"/>
    <col min="3" max="3" width="20.7109375" style="38" customWidth="1"/>
    <col min="4" max="4" width="19.5703125" style="38" bestFit="1" customWidth="1"/>
    <col min="5" max="10" width="12.7109375" style="38" customWidth="1"/>
    <col min="11" max="12" width="11.7109375" style="38" bestFit="1" customWidth="1"/>
    <col min="13" max="16384" width="10.7109375" style="38"/>
  </cols>
  <sheetData>
    <row r="1" spans="1:12" ht="15" customHeight="1" x14ac:dyDescent="0.2">
      <c r="A1" s="272" t="s">
        <v>77</v>
      </c>
      <c r="B1" s="273"/>
      <c r="C1" s="273"/>
      <c r="D1" s="273"/>
      <c r="E1" s="47"/>
      <c r="F1" s="48"/>
      <c r="G1" s="48"/>
      <c r="H1" s="47"/>
      <c r="I1" s="48"/>
      <c r="J1" s="48"/>
    </row>
    <row r="2" spans="1:12" ht="15" customHeight="1" x14ac:dyDescent="0.2">
      <c r="A2" s="274" t="s">
        <v>46</v>
      </c>
      <c r="B2" s="275"/>
      <c r="C2" s="275"/>
      <c r="D2" s="275"/>
      <c r="E2" s="39"/>
      <c r="F2" s="40"/>
      <c r="G2" s="40"/>
      <c r="H2" s="39"/>
      <c r="I2" s="40"/>
      <c r="J2" s="40"/>
    </row>
    <row r="3" spans="1:12" ht="15" customHeight="1" x14ac:dyDescent="0.2">
      <c r="A3" s="268" t="s">
        <v>107</v>
      </c>
      <c r="B3" s="269"/>
      <c r="C3" s="269"/>
      <c r="D3" s="45"/>
      <c r="E3" s="40"/>
      <c r="F3" s="40"/>
      <c r="G3" s="41"/>
      <c r="H3" s="40"/>
      <c r="I3" s="40"/>
      <c r="J3" s="41"/>
    </row>
    <row r="4" spans="1:12" ht="15" customHeight="1" x14ac:dyDescent="0.2">
      <c r="A4" s="268" t="s">
        <v>100</v>
      </c>
      <c r="B4" s="269"/>
      <c r="C4" s="269"/>
      <c r="D4" s="269"/>
      <c r="E4" s="43"/>
      <c r="F4" s="42"/>
      <c r="G4" s="41"/>
      <c r="H4" s="277" t="s">
        <v>197</v>
      </c>
      <c r="I4" s="277"/>
      <c r="J4" s="277"/>
    </row>
    <row r="5" spans="1:12" s="30" customFormat="1" ht="15" customHeight="1" x14ac:dyDescent="0.2">
      <c r="A5" s="270" t="s">
        <v>182</v>
      </c>
      <c r="B5" s="271"/>
      <c r="C5" s="271"/>
      <c r="D5" s="271"/>
      <c r="E5" s="44"/>
      <c r="F5" s="44"/>
      <c r="G5" s="44"/>
      <c r="H5" s="44"/>
      <c r="I5" s="44"/>
      <c r="J5" s="44"/>
    </row>
    <row r="6" spans="1:12" ht="24.95" customHeight="1" x14ac:dyDescent="0.2">
      <c r="A6" s="267" t="s">
        <v>2</v>
      </c>
      <c r="B6" s="267" t="s">
        <v>47</v>
      </c>
      <c r="C6" s="267"/>
      <c r="D6" s="276" t="s">
        <v>78</v>
      </c>
      <c r="E6" s="267"/>
      <c r="F6" s="267"/>
      <c r="G6" s="267"/>
      <c r="H6" s="267"/>
      <c r="I6" s="267"/>
      <c r="J6" s="267"/>
    </row>
    <row r="7" spans="1:12" ht="24.95" customHeight="1" x14ac:dyDescent="0.2">
      <c r="A7" s="267"/>
      <c r="B7" s="267"/>
      <c r="C7" s="267"/>
      <c r="D7" s="276"/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</row>
    <row r="8" spans="1:12" ht="24.95" customHeight="1" x14ac:dyDescent="0.2">
      <c r="A8" s="261" t="s">
        <v>75</v>
      </c>
      <c r="B8" s="263" t="s">
        <v>7</v>
      </c>
      <c r="C8" s="50" t="s">
        <v>48</v>
      </c>
      <c r="D8" s="259">
        <f>'Planilha Orçamentária'!H16</f>
        <v>49535.56</v>
      </c>
      <c r="E8" s="55">
        <v>1</v>
      </c>
      <c r="F8" s="55"/>
      <c r="G8" s="55"/>
      <c r="H8" s="55"/>
      <c r="I8" s="55"/>
      <c r="J8" s="55"/>
    </row>
    <row r="9" spans="1:12" ht="24.95" customHeight="1" x14ac:dyDescent="0.2">
      <c r="A9" s="262"/>
      <c r="B9" s="264"/>
      <c r="C9" s="49" t="s">
        <v>49</v>
      </c>
      <c r="D9" s="260"/>
      <c r="E9" s="56">
        <f>D8*E8</f>
        <v>49535.56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38">
        <f>SUM(E9:J9)</f>
        <v>49535.56</v>
      </c>
      <c r="L9" s="38">
        <f>K9-D8</f>
        <v>0</v>
      </c>
    </row>
    <row r="10" spans="1:12" ht="24.95" customHeight="1" x14ac:dyDescent="0.2">
      <c r="A10" s="261" t="s">
        <v>74</v>
      </c>
      <c r="B10" s="263" t="s">
        <v>14</v>
      </c>
      <c r="C10" s="50" t="s">
        <v>48</v>
      </c>
      <c r="D10" s="259">
        <f>'Planilha Orçamentária'!H20</f>
        <v>1475.04</v>
      </c>
      <c r="E10" s="55">
        <v>1</v>
      </c>
      <c r="F10" s="55"/>
      <c r="G10" s="55"/>
      <c r="H10" s="55"/>
      <c r="I10" s="55"/>
      <c r="J10" s="55"/>
    </row>
    <row r="11" spans="1:12" ht="24.95" customHeight="1" x14ac:dyDescent="0.2">
      <c r="A11" s="262"/>
      <c r="B11" s="264"/>
      <c r="C11" s="49" t="s">
        <v>49</v>
      </c>
      <c r="D11" s="260"/>
      <c r="E11" s="56">
        <f>E10*D10</f>
        <v>1475.04</v>
      </c>
      <c r="F11" s="56"/>
      <c r="G11" s="56"/>
      <c r="H11" s="56"/>
      <c r="I11" s="56"/>
      <c r="J11" s="56"/>
      <c r="K11" s="38">
        <f t="shared" ref="K11:K21" si="0">SUM(E11:J11)</f>
        <v>1475.04</v>
      </c>
      <c r="L11" s="38">
        <f>K11-D10</f>
        <v>0</v>
      </c>
    </row>
    <row r="12" spans="1:12" ht="24.95" customHeight="1" x14ac:dyDescent="0.2">
      <c r="A12" s="261" t="s">
        <v>73</v>
      </c>
      <c r="B12" s="263" t="s">
        <v>16</v>
      </c>
      <c r="C12" s="50" t="s">
        <v>48</v>
      </c>
      <c r="D12" s="259">
        <f>'Planilha Orçamentária'!H26</f>
        <v>9160.1</v>
      </c>
      <c r="E12" s="55">
        <v>0.25</v>
      </c>
      <c r="F12" s="55">
        <v>0.5</v>
      </c>
      <c r="G12" s="55">
        <v>0.25</v>
      </c>
      <c r="H12" s="55"/>
      <c r="I12" s="55"/>
      <c r="J12" s="55"/>
    </row>
    <row r="13" spans="1:12" ht="24.95" customHeight="1" x14ac:dyDescent="0.2">
      <c r="A13" s="262"/>
      <c r="B13" s="264"/>
      <c r="C13" s="49" t="s">
        <v>49</v>
      </c>
      <c r="D13" s="260"/>
      <c r="E13" s="56">
        <f>E12*D12</f>
        <v>2290.0250000000001</v>
      </c>
      <c r="F13" s="56">
        <f>F12*D12</f>
        <v>4580.05</v>
      </c>
      <c r="G13" s="56">
        <f>G12*D12</f>
        <v>2290.0250000000001</v>
      </c>
      <c r="H13" s="56">
        <v>0</v>
      </c>
      <c r="I13" s="56">
        <v>0</v>
      </c>
      <c r="J13" s="56">
        <v>0</v>
      </c>
      <c r="K13" s="38">
        <f t="shared" si="0"/>
        <v>9160.1</v>
      </c>
      <c r="L13" s="38">
        <f>K13-D12</f>
        <v>0</v>
      </c>
    </row>
    <row r="14" spans="1:12" ht="24.95" customHeight="1" x14ac:dyDescent="0.2">
      <c r="A14" s="261" t="s">
        <v>72</v>
      </c>
      <c r="B14" s="263" t="s">
        <v>21</v>
      </c>
      <c r="C14" s="50" t="s">
        <v>48</v>
      </c>
      <c r="D14" s="259">
        <f>'Planilha Orçamentária'!H39</f>
        <v>111480.63</v>
      </c>
      <c r="E14" s="55"/>
      <c r="F14" s="55">
        <v>0.25</v>
      </c>
      <c r="G14" s="55">
        <v>0.25</v>
      </c>
      <c r="H14" s="55">
        <v>0.5</v>
      </c>
      <c r="I14" s="55"/>
      <c r="J14" s="55"/>
    </row>
    <row r="15" spans="1:12" ht="24.95" customHeight="1" x14ac:dyDescent="0.2">
      <c r="A15" s="262"/>
      <c r="B15" s="264"/>
      <c r="C15" s="49" t="s">
        <v>49</v>
      </c>
      <c r="D15" s="260"/>
      <c r="E15" s="56">
        <v>0</v>
      </c>
      <c r="F15" s="56">
        <f>F14*$D$14</f>
        <v>27870.157500000001</v>
      </c>
      <c r="G15" s="56">
        <f t="shared" ref="G15:H15" si="1">G14*$D$14</f>
        <v>27870.157500000001</v>
      </c>
      <c r="H15" s="56">
        <f t="shared" si="1"/>
        <v>55740.315000000002</v>
      </c>
      <c r="I15" s="56"/>
      <c r="J15" s="56"/>
      <c r="K15" s="38">
        <f t="shared" si="0"/>
        <v>111480.63</v>
      </c>
      <c r="L15" s="38">
        <f>K15-D14</f>
        <v>0</v>
      </c>
    </row>
    <row r="16" spans="1:12" ht="24.95" customHeight="1" x14ac:dyDescent="0.2">
      <c r="A16" s="261" t="s">
        <v>71</v>
      </c>
      <c r="B16" s="263" t="s">
        <v>30</v>
      </c>
      <c r="C16" s="50" t="s">
        <v>48</v>
      </c>
      <c r="D16" s="259">
        <f>'Planilha Orçamentária'!H47</f>
        <v>254174.94</v>
      </c>
      <c r="E16" s="55"/>
      <c r="F16" s="55"/>
      <c r="G16" s="55"/>
      <c r="H16" s="55">
        <v>0.5</v>
      </c>
      <c r="I16" s="55">
        <v>0.5</v>
      </c>
      <c r="J16" s="55"/>
    </row>
    <row r="17" spans="1:12" ht="24.95" customHeight="1" x14ac:dyDescent="0.2">
      <c r="A17" s="262"/>
      <c r="B17" s="264"/>
      <c r="C17" s="49" t="s">
        <v>49</v>
      </c>
      <c r="D17" s="260"/>
      <c r="E17" s="56">
        <v>0</v>
      </c>
      <c r="F17" s="56">
        <v>0</v>
      </c>
      <c r="G17" s="56">
        <v>0</v>
      </c>
      <c r="H17" s="56">
        <f>H16*$D$16</f>
        <v>127087.47</v>
      </c>
      <c r="I17" s="56">
        <f>I16*$D$16</f>
        <v>127087.47</v>
      </c>
      <c r="J17" s="56">
        <v>0</v>
      </c>
      <c r="K17" s="38">
        <f t="shared" si="0"/>
        <v>254174.94</v>
      </c>
      <c r="L17" s="38">
        <f>K17-D16</f>
        <v>0</v>
      </c>
    </row>
    <row r="18" spans="1:12" ht="24.95" customHeight="1" x14ac:dyDescent="0.2">
      <c r="A18" s="261" t="s">
        <v>29</v>
      </c>
      <c r="B18" s="263" t="s">
        <v>34</v>
      </c>
      <c r="C18" s="50" t="s">
        <v>48</v>
      </c>
      <c r="D18" s="259">
        <f>'Planilha Orçamentária'!H57</f>
        <v>187298.14</v>
      </c>
      <c r="E18" s="55"/>
      <c r="F18" s="55">
        <v>0.25</v>
      </c>
      <c r="G18" s="55">
        <v>0.25</v>
      </c>
      <c r="H18" s="55">
        <v>0.25</v>
      </c>
      <c r="I18" s="55">
        <v>0.25</v>
      </c>
      <c r="J18" s="55"/>
    </row>
    <row r="19" spans="1:12" ht="24.95" customHeight="1" x14ac:dyDescent="0.2">
      <c r="A19" s="262"/>
      <c r="B19" s="264"/>
      <c r="C19" s="49" t="s">
        <v>49</v>
      </c>
      <c r="D19" s="260"/>
      <c r="E19" s="56">
        <v>0</v>
      </c>
      <c r="F19" s="56">
        <f>F18*$D$18</f>
        <v>46824.535000000003</v>
      </c>
      <c r="G19" s="56">
        <f t="shared" ref="G19:I19" si="2">G18*$D$18</f>
        <v>46824.535000000003</v>
      </c>
      <c r="H19" s="56">
        <f t="shared" si="2"/>
        <v>46824.535000000003</v>
      </c>
      <c r="I19" s="56">
        <f t="shared" si="2"/>
        <v>46824.535000000003</v>
      </c>
      <c r="J19" s="56">
        <v>0</v>
      </c>
      <c r="K19" s="38">
        <f t="shared" si="0"/>
        <v>187298.14</v>
      </c>
      <c r="L19" s="38">
        <f>K19-D18</f>
        <v>0</v>
      </c>
    </row>
    <row r="20" spans="1:12" ht="24.95" customHeight="1" x14ac:dyDescent="0.2">
      <c r="A20" s="261" t="s">
        <v>61</v>
      </c>
      <c r="B20" s="263" t="s">
        <v>62</v>
      </c>
      <c r="C20" s="50" t="s">
        <v>48</v>
      </c>
      <c r="D20" s="259">
        <f>'Planilha Orçamentária'!H62</f>
        <v>4246.74</v>
      </c>
      <c r="E20" s="55"/>
      <c r="F20" s="55"/>
      <c r="G20" s="55"/>
      <c r="H20" s="55"/>
      <c r="I20" s="55"/>
      <c r="J20" s="55">
        <v>1</v>
      </c>
    </row>
    <row r="21" spans="1:12" ht="24.95" customHeight="1" x14ac:dyDescent="0.2">
      <c r="A21" s="262"/>
      <c r="B21" s="264"/>
      <c r="C21" s="49" t="s">
        <v>49</v>
      </c>
      <c r="D21" s="260"/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f>J20*D20</f>
        <v>4246.74</v>
      </c>
      <c r="K21" s="38">
        <f t="shared" si="0"/>
        <v>4246.74</v>
      </c>
      <c r="L21" s="38">
        <f>K21-D20</f>
        <v>0</v>
      </c>
    </row>
    <row r="22" spans="1:12" ht="24.95" customHeight="1" x14ac:dyDescent="0.2">
      <c r="A22" s="266" t="s">
        <v>50</v>
      </c>
      <c r="B22" s="266"/>
      <c r="C22" s="266"/>
      <c r="D22" s="265">
        <f>SUM(D8:D21)</f>
        <v>617371.15</v>
      </c>
      <c r="E22" s="57">
        <f>E24/$D$22</f>
        <v>8.6334816584804783E-2</v>
      </c>
      <c r="F22" s="57">
        <f t="shared" ref="F22:J22" si="3">F24/$D$22</f>
        <v>0.12840694369991212</v>
      </c>
      <c r="G22" s="57">
        <f t="shared" si="3"/>
        <v>0.12469762718909039</v>
      </c>
      <c r="H22" s="57">
        <f t="shared" si="3"/>
        <v>0.37198421079443056</v>
      </c>
      <c r="I22" s="57">
        <f t="shared" si="3"/>
        <v>0.28169765464421198</v>
      </c>
      <c r="J22" s="57">
        <f t="shared" si="3"/>
        <v>6.8787308898383076E-3</v>
      </c>
    </row>
    <row r="23" spans="1:12" ht="24.95" customHeight="1" x14ac:dyDescent="0.2">
      <c r="A23" s="266" t="s">
        <v>51</v>
      </c>
      <c r="B23" s="266"/>
      <c r="C23" s="266"/>
      <c r="D23" s="265"/>
      <c r="E23" s="57">
        <f>E22</f>
        <v>8.6334816584804783E-2</v>
      </c>
      <c r="F23" s="57">
        <f>F22+E23</f>
        <v>0.21474176028471692</v>
      </c>
      <c r="G23" s="57">
        <f t="shared" ref="G23:J23" si="4">G22+F23</f>
        <v>0.33943938747380731</v>
      </c>
      <c r="H23" s="57">
        <f t="shared" si="4"/>
        <v>0.71142359826823787</v>
      </c>
      <c r="I23" s="57">
        <f t="shared" si="4"/>
        <v>0.99312125291244979</v>
      </c>
      <c r="J23" s="57">
        <f t="shared" si="4"/>
        <v>0.99999998380228805</v>
      </c>
    </row>
    <row r="24" spans="1:12" ht="24.95" customHeight="1" x14ac:dyDescent="0.2">
      <c r="A24" s="266" t="s">
        <v>52</v>
      </c>
      <c r="B24" s="266"/>
      <c r="C24" s="266"/>
      <c r="D24" s="265"/>
      <c r="E24" s="58">
        <f>SUM(E21,E19,E17,E15,E13,E11,E9)</f>
        <v>53300.625</v>
      </c>
      <c r="F24" s="58">
        <f t="shared" ref="F24:I24" si="5">SUM(F21,F19,F17,F15,F13,F11,F9)</f>
        <v>79274.742500000008</v>
      </c>
      <c r="G24" s="58">
        <f t="shared" si="5"/>
        <v>76984.717499999999</v>
      </c>
      <c r="H24" s="58">
        <f t="shared" si="5"/>
        <v>229652.32</v>
      </c>
      <c r="I24" s="58">
        <f t="shared" si="5"/>
        <v>173912.005</v>
      </c>
      <c r="J24" s="58">
        <f>SUM(J21,J19,J17,J15,J13,J11,J9)-0.01</f>
        <v>4246.7299999999996</v>
      </c>
    </row>
    <row r="25" spans="1:12" ht="24.95" customHeight="1" x14ac:dyDescent="0.2">
      <c r="A25" s="266" t="s">
        <v>53</v>
      </c>
      <c r="B25" s="266"/>
      <c r="C25" s="266"/>
      <c r="D25" s="265"/>
      <c r="E25" s="58">
        <f>E24</f>
        <v>53300.625</v>
      </c>
      <c r="F25" s="58">
        <f>F24+E25</f>
        <v>132575.36749999999</v>
      </c>
      <c r="G25" s="58">
        <f t="shared" ref="G25:I25" si="6">G24+F25</f>
        <v>209560.08499999999</v>
      </c>
      <c r="H25" s="58">
        <f t="shared" si="6"/>
        <v>439212.40500000003</v>
      </c>
      <c r="I25" s="58">
        <f t="shared" si="6"/>
        <v>613124.41</v>
      </c>
      <c r="J25" s="58">
        <f>J24+I25+0.01</f>
        <v>617371.15</v>
      </c>
    </row>
  </sheetData>
  <mergeCells count="36">
    <mergeCell ref="E6:J6"/>
    <mergeCell ref="A4:D4"/>
    <mergeCell ref="A5:D5"/>
    <mergeCell ref="A3:C3"/>
    <mergeCell ref="A1:D1"/>
    <mergeCell ref="A2:D2"/>
    <mergeCell ref="A6:A7"/>
    <mergeCell ref="B6:C7"/>
    <mergeCell ref="D6:D7"/>
    <mergeCell ref="H4:J4"/>
    <mergeCell ref="D22:D25"/>
    <mergeCell ref="A22:C22"/>
    <mergeCell ref="A23:C23"/>
    <mergeCell ref="A24:C24"/>
    <mergeCell ref="A25:C25"/>
    <mergeCell ref="A20:A21"/>
    <mergeCell ref="B20:B21"/>
    <mergeCell ref="B18:B19"/>
    <mergeCell ref="A8:A9"/>
    <mergeCell ref="A10:A11"/>
    <mergeCell ref="A12:A13"/>
    <mergeCell ref="A14:A15"/>
    <mergeCell ref="A16:A17"/>
    <mergeCell ref="A18:A19"/>
    <mergeCell ref="B8:B9"/>
    <mergeCell ref="B14:B15"/>
    <mergeCell ref="B16:B17"/>
    <mergeCell ref="B10:B11"/>
    <mergeCell ref="B12:B13"/>
    <mergeCell ref="D18:D19"/>
    <mergeCell ref="D20:D21"/>
    <mergeCell ref="D8:D9"/>
    <mergeCell ref="D10:D11"/>
    <mergeCell ref="D12:D13"/>
    <mergeCell ref="D14:D15"/>
    <mergeCell ref="D16:D17"/>
  </mergeCells>
  <conditionalFormatting sqref="E8:J25">
    <cfRule type="cellIs" dxfId="0" priority="14" operator="equal">
      <formula>0</formula>
    </cfRule>
  </conditionalFormatting>
  <printOptions gridLines="1"/>
  <pageMargins left="0.51181102362204722" right="0.51181102362204722" top="0.78740157480314965" bottom="0.78740157480314965" header="0.31496062992125984" footer="0.31496062992125984"/>
  <pageSetup paperSize="9" scale="8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Resumo</vt:lpstr>
      <vt:lpstr>Planilha Orçamentária</vt:lpstr>
      <vt:lpstr>Memorial de Cálculo</vt:lpstr>
      <vt:lpstr>Cronograma</vt:lpstr>
      <vt:lpstr>Cronograma!Area_de_impressao</vt:lpstr>
      <vt:lpstr>'Memorial de Cálculo'!Area_de_impressao</vt:lpstr>
      <vt:lpstr>'Planilha Orçamentária'!Area_de_impressao</vt:lpstr>
      <vt:lpstr>Resumo!Area_de_impressao</vt:lpstr>
      <vt:lpstr>Cronograma!Titulos_de_impressao</vt:lpstr>
      <vt:lpstr>'Memorial de Cálculo'!Titulos_de_impressao</vt:lpstr>
      <vt:lpstr>'Planilha Orçamentária'!Titulos_de_impressao</vt:lpstr>
      <vt:lpstr>Resumo!Titulos_de_impressao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fhrasko</dc:creator>
  <cp:lastModifiedBy>Igor Dominicini</cp:lastModifiedBy>
  <cp:lastPrinted>2019-04-23T13:56:02Z</cp:lastPrinted>
  <dcterms:created xsi:type="dcterms:W3CDTF">2013-05-06T17:13:09Z</dcterms:created>
  <dcterms:modified xsi:type="dcterms:W3CDTF">2019-04-23T14:01:18Z</dcterms:modified>
</cp:coreProperties>
</file>