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tarina Diniz\Desktop\Arquivos Prefeitura\Construção de área recreativa para crianças - playground\"/>
    </mc:Choice>
  </mc:AlternateContent>
  <bookViews>
    <workbookView xWindow="0" yWindow="0" windowWidth="20490" windowHeight="7650" tabRatio="599" firstSheet="4" activeTab="5"/>
  </bookViews>
  <sheets>
    <sheet name="CAPA" sheetId="4" r:id="rId1"/>
    <sheet name="PLANILHA ORÇAMENTÁRIA" sheetId="1" r:id="rId2"/>
    <sheet name="MEMÓRIA DE CÁLCULO" sheetId="2" r:id="rId3"/>
    <sheet name="CRONOGRAMA FÍSICO-FINANCEIRO" sheetId="3" r:id="rId4"/>
    <sheet name="COMPOSIÇÃO ANALÍTICA DOS PREÇOS" sheetId="7" r:id="rId5"/>
    <sheet name="COTAÇÕES DE MATERIAIS" sheetId="8" r:id="rId6"/>
  </sheets>
  <definedNames>
    <definedName name="_xlnm._FilterDatabase" localSheetId="5" hidden="1">'COTAÇÕES DE MATERIAIS'!$A$105:$B$107</definedName>
    <definedName name="_xlnm.Print_Area" localSheetId="0">CAPA!$A$1:$D$36</definedName>
    <definedName name="_xlnm.Print_Area" localSheetId="4">'COMPOSIÇÃO ANALÍTICA DOS PREÇOS'!$A$1:$K$76</definedName>
    <definedName name="_xlnm.Print_Area" localSheetId="5">'COTAÇÕES DE MATERIAIS'!$A$1:$L$190</definedName>
    <definedName name="_xlnm.Print_Area" localSheetId="3">'CRONOGRAMA FÍSICO-FINANCEIRO'!$A$1:$G$22</definedName>
    <definedName name="_xlnm.Print_Area" localSheetId="2">'MEMÓRIA DE CÁLCULO'!$A$1:$L$121</definedName>
    <definedName name="_xlnm.Print_Area" localSheetId="1">'PLANILHA ORÇAMENTÁRIA'!$A$1:$H$66</definedName>
  </definedNames>
  <calcPr calcId="162913"/>
</workbook>
</file>

<file path=xl/calcChain.xml><?xml version="1.0" encoding="utf-8"?>
<calcChain xmlns="http://schemas.openxmlformats.org/spreadsheetml/2006/main">
  <c r="H48" i="2" l="1"/>
  <c r="H27" i="2"/>
  <c r="C23" i="1" l="1"/>
  <c r="D21" i="4" l="1"/>
  <c r="D20" i="4"/>
  <c r="D19" i="4"/>
  <c r="D18" i="4"/>
  <c r="D17" i="4"/>
  <c r="D16" i="4"/>
  <c r="D15" i="4"/>
  <c r="D14" i="4"/>
  <c r="D13" i="4"/>
  <c r="D12" i="4"/>
  <c r="D11" i="4"/>
  <c r="D10" i="4"/>
  <c r="D9" i="4"/>
  <c r="C22" i="4"/>
  <c r="C17" i="4" s="1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C12" i="4" l="1"/>
  <c r="C16" i="4"/>
  <c r="C20" i="4"/>
  <c r="C13" i="4"/>
  <c r="C21" i="4"/>
  <c r="C10" i="4"/>
  <c r="C14" i="4"/>
  <c r="C18" i="4"/>
  <c r="C11" i="4"/>
  <c r="C15" i="4"/>
  <c r="C19" i="4"/>
  <c r="C9" i="4"/>
  <c r="L42" i="2"/>
  <c r="H42" i="2"/>
  <c r="B42" i="2"/>
  <c r="H26" i="1"/>
  <c r="H25" i="1" s="1"/>
  <c r="H9" i="1" l="1"/>
  <c r="H65" i="1"/>
  <c r="H21" i="2" l="1"/>
  <c r="H17" i="2"/>
  <c r="H14" i="2"/>
  <c r="L81" i="2" l="1"/>
  <c r="H43" i="1" s="1"/>
  <c r="B81" i="2"/>
  <c r="K67" i="7" l="1"/>
  <c r="K66" i="7"/>
  <c r="K68" i="7" s="1"/>
  <c r="I70" i="7" s="1"/>
  <c r="K65" i="7"/>
  <c r="K64" i="7"/>
  <c r="K63" i="7"/>
  <c r="K58" i="7"/>
  <c r="K57" i="7"/>
  <c r="K59" i="7" s="1"/>
  <c r="I72" i="7" l="1"/>
  <c r="I74" i="7" s="1"/>
  <c r="I75" i="7" s="1"/>
  <c r="I76" i="7" s="1"/>
  <c r="B17" i="3" l="1"/>
  <c r="B16" i="3"/>
  <c r="B15" i="3"/>
  <c r="B14" i="3"/>
  <c r="B13" i="3"/>
  <c r="B12" i="3"/>
  <c r="B11" i="3"/>
  <c r="B10" i="3"/>
  <c r="B9" i="3"/>
  <c r="B8" i="3"/>
  <c r="B7" i="3"/>
  <c r="B6" i="3"/>
  <c r="B111" i="2" l="1"/>
  <c r="L102" i="2"/>
  <c r="H54" i="1" s="1"/>
  <c r="H97" i="2"/>
  <c r="H90" i="2"/>
  <c r="E86" i="2"/>
  <c r="H57" i="2"/>
  <c r="L57" i="2" s="1"/>
  <c r="L115" i="8"/>
  <c r="K114" i="8"/>
  <c r="L72" i="8"/>
  <c r="L67" i="8"/>
  <c r="L62" i="8"/>
  <c r="L109" i="8"/>
  <c r="K108" i="8"/>
  <c r="K102" i="8"/>
  <c r="L80" i="2" l="1"/>
  <c r="H42" i="1" s="1"/>
  <c r="B80" i="2"/>
  <c r="K26" i="8" l="1"/>
  <c r="L48" i="2" l="1"/>
  <c r="B48" i="2"/>
  <c r="B41" i="2"/>
  <c r="H116" i="2"/>
  <c r="L116" i="2" s="1"/>
  <c r="B116" i="2"/>
  <c r="B115" i="2"/>
  <c r="L82" i="2"/>
  <c r="H44" i="1" s="1"/>
  <c r="L79" i="2"/>
  <c r="H41" i="1" s="1"/>
  <c r="B82" i="2"/>
  <c r="B79" i="2"/>
  <c r="H30" i="1"/>
  <c r="B57" i="2"/>
  <c r="I91" i="8"/>
  <c r="K91" i="8" s="1"/>
  <c r="L105" i="2"/>
  <c r="L106" i="2"/>
  <c r="L107" i="2"/>
  <c r="H59" i="1" s="1"/>
  <c r="L108" i="2"/>
  <c r="L104" i="2"/>
  <c r="B105" i="2"/>
  <c r="B106" i="2"/>
  <c r="B107" i="2"/>
  <c r="B108" i="2"/>
  <c r="B104" i="2"/>
  <c r="B103" i="2"/>
  <c r="H64" i="1" l="1"/>
  <c r="C17" i="3" s="1"/>
  <c r="G17" i="3" s="1"/>
  <c r="H27" i="1"/>
  <c r="C7" i="3" s="1"/>
  <c r="E7" i="3" s="1"/>
  <c r="H60" i="1"/>
  <c r="K61" i="8"/>
  <c r="L100" i="2" l="1"/>
  <c r="H53" i="1" s="1"/>
  <c r="B100" i="2"/>
  <c r="K41" i="7"/>
  <c r="K42" i="7" s="1"/>
  <c r="L190" i="8"/>
  <c r="K36" i="7"/>
  <c r="K37" i="7" s="1"/>
  <c r="I44" i="7" l="1"/>
  <c r="I46" i="7" s="1"/>
  <c r="I48" i="7" s="1"/>
  <c r="I49" i="7" s="1"/>
  <c r="H57" i="1"/>
  <c r="H58" i="1"/>
  <c r="K134" i="8"/>
  <c r="H56" i="1"/>
  <c r="B102" i="2"/>
  <c r="H55" i="1" l="1"/>
  <c r="C15" i="3" s="1"/>
  <c r="I50" i="7"/>
  <c r="K186" i="8"/>
  <c r="K181" i="8"/>
  <c r="K176" i="8"/>
  <c r="G15" i="3" l="1"/>
  <c r="F15" i="3"/>
  <c r="L182" i="8"/>
  <c r="L187" i="8"/>
  <c r="L177" i="8"/>
  <c r="L189" i="8" s="1"/>
  <c r="K86" i="8"/>
  <c r="L87" i="8" s="1"/>
  <c r="K71" i="8"/>
  <c r="K165" i="8"/>
  <c r="K164" i="8"/>
  <c r="K163" i="8"/>
  <c r="K162" i="8"/>
  <c r="K156" i="8"/>
  <c r="K155" i="8"/>
  <c r="K154" i="8"/>
  <c r="K153" i="8"/>
  <c r="L158" i="8" l="1"/>
  <c r="L167" i="8"/>
  <c r="K147" i="8"/>
  <c r="K145" i="8"/>
  <c r="K146" i="8"/>
  <c r="K144" i="8"/>
  <c r="K129" i="8"/>
  <c r="K19" i="8"/>
  <c r="L149" i="8" l="1"/>
  <c r="L169" i="8"/>
  <c r="L86" i="2"/>
  <c r="B86" i="2"/>
  <c r="B85" i="2"/>
  <c r="K113" i="8"/>
  <c r="L117" i="8" s="1"/>
  <c r="H48" i="1" l="1"/>
  <c r="H47" i="1" s="1"/>
  <c r="C12" i="3" s="1"/>
  <c r="G12" i="3" s="1"/>
  <c r="L111" i="2"/>
  <c r="H63" i="1" s="1"/>
  <c r="L110" i="2"/>
  <c r="H62" i="1" s="1"/>
  <c r="B110" i="2"/>
  <c r="B109" i="2"/>
  <c r="L97" i="2"/>
  <c r="B97" i="2"/>
  <c r="B96" i="2"/>
  <c r="K107" i="8"/>
  <c r="L84" i="2"/>
  <c r="L135" i="8"/>
  <c r="L130" i="8"/>
  <c r="K124" i="8"/>
  <c r="L125" i="8" s="1"/>
  <c r="K101" i="8"/>
  <c r="L103" i="8" s="1"/>
  <c r="K81" i="8"/>
  <c r="L92" i="8"/>
  <c r="H52" i="1" l="1"/>
  <c r="H51" i="1" s="1"/>
  <c r="H61" i="1"/>
  <c r="C16" i="3" s="1"/>
  <c r="G16" i="3" s="1"/>
  <c r="L137" i="8"/>
  <c r="C14" i="3"/>
  <c r="G14" i="3" s="1"/>
  <c r="L82" i="8"/>
  <c r="L94" i="8" s="1"/>
  <c r="K66" i="8" l="1"/>
  <c r="H46" i="1"/>
  <c r="L71" i="2"/>
  <c r="H34" i="1" s="1"/>
  <c r="H33" i="1" s="1"/>
  <c r="B71" i="2"/>
  <c r="K49" i="8"/>
  <c r="K48" i="8"/>
  <c r="K42" i="8"/>
  <c r="L44" i="8" s="1"/>
  <c r="K37" i="8"/>
  <c r="L90" i="2"/>
  <c r="B90" i="2"/>
  <c r="B89" i="2"/>
  <c r="B84" i="2"/>
  <c r="B83" i="2"/>
  <c r="H63" i="2"/>
  <c r="L63" i="2" s="1"/>
  <c r="H31" i="1" s="1"/>
  <c r="B63" i="2"/>
  <c r="H45" i="1" l="1"/>
  <c r="C11" i="3" s="1"/>
  <c r="G11" i="3" s="1"/>
  <c r="H50" i="1"/>
  <c r="H49" i="1" s="1"/>
  <c r="C13" i="3" s="1"/>
  <c r="F13" i="3" s="1"/>
  <c r="L51" i="8"/>
  <c r="L74" i="8"/>
  <c r="L38" i="8"/>
  <c r="L78" i="2"/>
  <c r="H40" i="1" s="1"/>
  <c r="B78" i="2"/>
  <c r="L77" i="2"/>
  <c r="H39" i="1" s="1"/>
  <c r="B77" i="2"/>
  <c r="B76" i="2"/>
  <c r="L75" i="2"/>
  <c r="H37" i="1" s="1"/>
  <c r="B75" i="2"/>
  <c r="L73" i="2"/>
  <c r="H36" i="1" s="1"/>
  <c r="B73" i="2"/>
  <c r="B72" i="2"/>
  <c r="B70" i="2"/>
  <c r="H67" i="2"/>
  <c r="L67" i="2" s="1"/>
  <c r="H32" i="1" s="1"/>
  <c r="H29" i="1" s="1"/>
  <c r="B67" i="2"/>
  <c r="B56" i="2"/>
  <c r="B55" i="2"/>
  <c r="E37" i="2"/>
  <c r="H35" i="2"/>
  <c r="L33" i="2"/>
  <c r="H21" i="1" s="1"/>
  <c r="H20" i="1" s="1"/>
  <c r="H35" i="1" l="1"/>
  <c r="H38" i="1"/>
  <c r="C10" i="3" s="1"/>
  <c r="G10" i="3" s="1"/>
  <c r="L53" i="8"/>
  <c r="L54" i="8" s="1"/>
  <c r="K18" i="7"/>
  <c r="K20" i="7"/>
  <c r="K19" i="7"/>
  <c r="K17" i="7"/>
  <c r="K10" i="7"/>
  <c r="K16" i="7"/>
  <c r="K11" i="7"/>
  <c r="L37" i="2"/>
  <c r="B37" i="2"/>
  <c r="B35" i="2"/>
  <c r="L35" i="2"/>
  <c r="H23" i="1" s="1"/>
  <c r="B34" i="2"/>
  <c r="B33" i="2"/>
  <c r="B32" i="2"/>
  <c r="H19" i="1"/>
  <c r="H18" i="1" s="1"/>
  <c r="B27" i="2"/>
  <c r="B26" i="2"/>
  <c r="B25" i="2"/>
  <c r="L24" i="2"/>
  <c r="H16" i="1" s="1"/>
  <c r="B24" i="2"/>
  <c r="L21" i="2"/>
  <c r="H15" i="1" s="1"/>
  <c r="B21" i="2"/>
  <c r="L17" i="2"/>
  <c r="H14" i="1" s="1"/>
  <c r="B17" i="2"/>
  <c r="L14" i="2"/>
  <c r="H13" i="1" s="1"/>
  <c r="B14" i="2"/>
  <c r="L12" i="2"/>
  <c r="H12" i="1" s="1"/>
  <c r="B12" i="2"/>
  <c r="B11" i="2"/>
  <c r="E8" i="2"/>
  <c r="H8" i="2" s="1"/>
  <c r="L8" i="2" s="1"/>
  <c r="H10" i="1" s="1"/>
  <c r="B8" i="2"/>
  <c r="B7" i="2"/>
  <c r="K25" i="8"/>
  <c r="K24" i="8"/>
  <c r="K18" i="8"/>
  <c r="K17" i="8"/>
  <c r="K10" i="8"/>
  <c r="K11" i="8"/>
  <c r="K12" i="8"/>
  <c r="K9" i="8"/>
  <c r="H24" i="1" l="1"/>
  <c r="L27" i="8"/>
  <c r="L20" i="8"/>
  <c r="L27" i="2"/>
  <c r="C9" i="3"/>
  <c r="F9" i="3" s="1"/>
  <c r="L13" i="8"/>
  <c r="K21" i="7"/>
  <c r="K12" i="7"/>
  <c r="I23" i="7" s="1"/>
  <c r="I25" i="7" s="1"/>
  <c r="I27" i="7" s="1"/>
  <c r="H22" i="1"/>
  <c r="H11" i="1" l="1"/>
  <c r="L29" i="8"/>
  <c r="L30" i="8" s="1"/>
  <c r="I28" i="7"/>
  <c r="I29" i="7" s="1"/>
  <c r="H17" i="1" l="1"/>
  <c r="C6" i="3" s="1"/>
  <c r="E6" i="3" s="1"/>
  <c r="H28" i="1" l="1"/>
  <c r="C8" i="3" s="1"/>
  <c r="H8" i="1"/>
  <c r="C5" i="3" s="1"/>
  <c r="C18" i="3" l="1"/>
  <c r="D15" i="3" s="1"/>
  <c r="F8" i="3"/>
  <c r="F19" i="3" s="1"/>
  <c r="G8" i="3"/>
  <c r="G19" i="3" s="1"/>
  <c r="H66" i="1"/>
  <c r="D6" i="3" l="1"/>
  <c r="D9" i="3"/>
  <c r="D8" i="3"/>
  <c r="D14" i="3"/>
  <c r="D13" i="3"/>
  <c r="D17" i="3"/>
  <c r="D11" i="3"/>
  <c r="D12" i="3"/>
  <c r="D10" i="3"/>
  <c r="D16" i="3"/>
  <c r="D7" i="3"/>
  <c r="C24" i="4"/>
  <c r="B5" i="3" l="1"/>
  <c r="B6" i="2" l="1"/>
  <c r="E5" i="3" l="1"/>
  <c r="E19" i="3" l="1"/>
  <c r="E20" i="3" s="1"/>
  <c r="F20" i="3" s="1"/>
  <c r="G21" i="3"/>
  <c r="F21" i="3"/>
  <c r="E21" i="3" l="1"/>
  <c r="E22" i="3" s="1"/>
  <c r="G20" i="3"/>
  <c r="G22" i="3" s="1"/>
  <c r="F22" i="3"/>
  <c r="D5" i="3"/>
  <c r="D18" i="3" s="1"/>
</calcChain>
</file>

<file path=xl/sharedStrings.xml><?xml version="1.0" encoding="utf-8"?>
<sst xmlns="http://schemas.openxmlformats.org/spreadsheetml/2006/main" count="910" uniqueCount="379">
  <si>
    <t>Ref.</t>
  </si>
  <si>
    <t>Fonte</t>
  </si>
  <si>
    <t>Código</t>
  </si>
  <si>
    <t>Item</t>
  </si>
  <si>
    <t>Unid.</t>
  </si>
  <si>
    <t>Quant.</t>
  </si>
  <si>
    <t>Unit.</t>
  </si>
  <si>
    <t>Total</t>
  </si>
  <si>
    <t>PLANILHA ORÇAMENTÁRIA</t>
  </si>
  <si>
    <t>1.0</t>
  </si>
  <si>
    <t>SERVIÇOS PRELIMINARES</t>
  </si>
  <si>
    <t>1.1</t>
  </si>
  <si>
    <t>m²</t>
  </si>
  <si>
    <t>2.0</t>
  </si>
  <si>
    <t>3.0</t>
  </si>
  <si>
    <t>PLANILHA QUANTITATIVA</t>
  </si>
  <si>
    <t>Descrição</t>
  </si>
  <si>
    <t>Comprim.</t>
  </si>
  <si>
    <t>Largura</t>
  </si>
  <si>
    <t>Altura</t>
  </si>
  <si>
    <t>Área</t>
  </si>
  <si>
    <t>Volume</t>
  </si>
  <si>
    <t>Descontos</t>
  </si>
  <si>
    <t>Coef.</t>
  </si>
  <si>
    <t>-</t>
  </si>
  <si>
    <t>CRONOGRAMA FÍSICO-FINANCEIRO</t>
  </si>
  <si>
    <t>ITEM</t>
  </si>
  <si>
    <t>DESCRIÇÃO</t>
  </si>
  <si>
    <t>VALOR (R$)</t>
  </si>
  <si>
    <t>% DO ITEM</t>
  </si>
  <si>
    <t>PERÍODO (MÊS)</t>
  </si>
  <si>
    <t>VALORES TOTAIS</t>
  </si>
  <si>
    <t>Total Parcial (R$)</t>
  </si>
  <si>
    <t>Total Acumulado (R$)</t>
  </si>
  <si>
    <t>Total Parcial (%)</t>
  </si>
  <si>
    <t>Total Acumulado (%)</t>
  </si>
  <si>
    <t>%</t>
  </si>
  <si>
    <t>RESUMO DE ORÇAMENTO</t>
  </si>
  <si>
    <t>VALORES (R$)</t>
  </si>
  <si>
    <t>RESUMO</t>
  </si>
  <si>
    <t>CUSTO TOTAL (R$)</t>
  </si>
  <si>
    <t>ÁREA PROJETADA (M²)</t>
  </si>
  <si>
    <t>CUSTO POR M²</t>
  </si>
  <si>
    <t>COMPOSIÇÃO ANALÍTICA DE PREÇO UNITÁRIO</t>
  </si>
  <si>
    <t>CÓD.</t>
  </si>
  <si>
    <t>ORGÃO</t>
  </si>
  <si>
    <t>Servente</t>
  </si>
  <si>
    <t>(B) TOTAL</t>
  </si>
  <si>
    <t>Preço Unitário Total</t>
  </si>
  <si>
    <t>m</t>
  </si>
  <si>
    <t>Pr. Unit.</t>
  </si>
  <si>
    <t>und</t>
  </si>
  <si>
    <r>
      <t>Local:</t>
    </r>
    <r>
      <rPr>
        <sz val="12"/>
        <color theme="1"/>
        <rFont val="Calibri"/>
        <family val="2"/>
        <scheme val="minor"/>
      </rPr>
      <t xml:space="preserve"> Centro - Itarana/ES.</t>
    </r>
  </si>
  <si>
    <r>
      <t xml:space="preserve">Contratante: </t>
    </r>
    <r>
      <rPr>
        <sz val="12"/>
        <color theme="1"/>
        <rFont val="Calibri"/>
        <family val="2"/>
        <scheme val="minor"/>
      </rPr>
      <t>Prefeitura Municipal de Itarana</t>
    </r>
  </si>
  <si>
    <r>
      <t>Local:</t>
    </r>
    <r>
      <rPr>
        <sz val="12"/>
        <color indexed="8"/>
        <rFont val="Calibri"/>
        <family val="2"/>
        <scheme val="minor"/>
      </rPr>
      <t xml:space="preserve"> Itarana/ES</t>
    </r>
  </si>
  <si>
    <r>
      <t>Contratante:</t>
    </r>
    <r>
      <rPr>
        <sz val="12"/>
        <color indexed="8"/>
        <rFont val="Calibri"/>
        <family val="2"/>
        <scheme val="minor"/>
      </rPr>
      <t xml:space="preserve"> Prefeitura Municipal de Itarana</t>
    </r>
  </si>
  <si>
    <t>(A) MÃO DE OBRA</t>
  </si>
  <si>
    <t xml:space="preserve">(C) Produção da Equipe </t>
  </si>
  <si>
    <t>Pr. Prod.</t>
  </si>
  <si>
    <t>Subtotal</t>
  </si>
  <si>
    <t>IOPES</t>
  </si>
  <si>
    <t>Custo Direto Total</t>
  </si>
  <si>
    <t>DESCRIÇÃO DOS SERVIÇOS</t>
  </si>
  <si>
    <t>DEMOLIÇÕES E RETIRADAS</t>
  </si>
  <si>
    <t>1.1.1</t>
  </si>
  <si>
    <r>
      <t>LOCAL:</t>
    </r>
    <r>
      <rPr>
        <sz val="12"/>
        <color theme="1"/>
        <rFont val="Calibri"/>
        <family val="2"/>
        <scheme val="minor"/>
      </rPr>
      <t xml:space="preserve"> Centro - Itarana/ES</t>
    </r>
  </si>
  <si>
    <t>Und.</t>
  </si>
  <si>
    <t>SINAPI</t>
  </si>
  <si>
    <t>1.2</t>
  </si>
  <si>
    <t>1.2.1</t>
  </si>
  <si>
    <t>1.2.2</t>
  </si>
  <si>
    <t>1.2.3</t>
  </si>
  <si>
    <t>1.2.4</t>
  </si>
  <si>
    <t>1.2.5</t>
  </si>
  <si>
    <t>INSTALAÇÃO DO CANTEIRO DE OBRAS</t>
  </si>
  <si>
    <t>2.1</t>
  </si>
  <si>
    <t>2.1.1</t>
  </si>
  <si>
    <t>2.2</t>
  </si>
  <si>
    <t>2.2.1</t>
  </si>
  <si>
    <r>
      <t xml:space="preserve">CONSTRUÇÃO DE ÁREA RECREATIVA PARA CRIANÇAS - </t>
    </r>
    <r>
      <rPr>
        <i/>
        <sz val="14"/>
        <color theme="1"/>
        <rFont val="Calibri"/>
        <family val="2"/>
        <scheme val="minor"/>
      </rPr>
      <t>PLAYGROUND</t>
    </r>
  </si>
  <si>
    <t>Raspagem e limpeza do terreno (manual)</t>
  </si>
  <si>
    <t>Remoção de janelas, de forma manual, sem reaproveitamento</t>
  </si>
  <si>
    <t xml:space="preserve">PAVIMENTAÇÃO </t>
  </si>
  <si>
    <r>
      <rPr>
        <b/>
        <sz val="12"/>
        <color indexed="8"/>
        <rFont val="Calibri"/>
        <family val="2"/>
        <scheme val="minor"/>
      </rPr>
      <t>ORÇAMENTISTA:</t>
    </r>
    <r>
      <rPr>
        <sz val="12"/>
        <color indexed="8"/>
        <rFont val="Calibri"/>
        <family val="2"/>
        <scheme val="minor"/>
      </rPr>
      <t xml:space="preserve">   CATARINA DEMONER DINIZ - CREA: ES-0048118/D</t>
    </r>
  </si>
  <si>
    <t>Data-base: Set/2018</t>
  </si>
  <si>
    <t>Execução de passeio em piso intertravado, com bloco retangular, cor natural, de 20x10 cm, esp.= 6 cm</t>
  </si>
  <si>
    <t>REVESTIMENTOS DE PISOS</t>
  </si>
  <si>
    <r>
      <rPr>
        <b/>
        <sz val="12"/>
        <color theme="1"/>
        <rFont val="Calibri"/>
        <family val="2"/>
        <scheme val="minor"/>
      </rPr>
      <t>Data-base:</t>
    </r>
    <r>
      <rPr>
        <sz val="12"/>
        <color theme="1"/>
        <rFont val="Calibri"/>
        <family val="2"/>
        <scheme val="minor"/>
      </rPr>
      <t xml:space="preserve"> Setembro de 2018</t>
    </r>
  </si>
  <si>
    <t>Alvenaria de blocos cerâmicos, 10 furos 10x20x20 cm, espessura das juntas de 12 mm e espessura das paredes sem revestimento, 10 cm</t>
  </si>
  <si>
    <t>PAREDES E GRADIS</t>
  </si>
  <si>
    <t>ALVENARIA DE VEDAÇÃO</t>
  </si>
  <si>
    <t xml:space="preserve">ABERTURA E FECHAMENTO DE RASGOS </t>
  </si>
  <si>
    <t>2.3</t>
  </si>
  <si>
    <t xml:space="preserve">GRADIL </t>
  </si>
  <si>
    <t>2.3.1</t>
  </si>
  <si>
    <t>2.3.2</t>
  </si>
  <si>
    <t>CONSTRUÇÃO DE ÁREA RECREATIVA PARA CRIANÇAS - PLAYGROUND</t>
  </si>
  <si>
    <t>Retirada de grades, gradis, alambrados, cercas e portões</t>
  </si>
  <si>
    <t>Lixamento de parede com pintura antiga PVA para recebimento de nova camada de tinta</t>
  </si>
  <si>
    <t xml:space="preserve">INSTALAÇÕES HIDROSSANITÁRIAS </t>
  </si>
  <si>
    <t>Retirada de revestimento antigo em reboco</t>
  </si>
  <si>
    <t>h</t>
  </si>
  <si>
    <t xml:space="preserve">COTAÇÕES DE MATERIAIS </t>
  </si>
  <si>
    <t>EMPRESA 1</t>
  </si>
  <si>
    <t>EMPRESA 3</t>
  </si>
  <si>
    <t>Valor Unitário</t>
  </si>
  <si>
    <t>Quantidade</t>
  </si>
  <si>
    <t>Valor Total</t>
  </si>
  <si>
    <t>Fixador de PVC branco</t>
  </si>
  <si>
    <t xml:space="preserve">Poste ret. Galv. 1,58 m, 60x40 mm, aparaf. ver. PVC branco </t>
  </si>
  <si>
    <t>Unidade</t>
  </si>
  <si>
    <t>EMPRSA 2</t>
  </si>
  <si>
    <t>pç</t>
  </si>
  <si>
    <t>Gradil Nylofor, 50x200, com fio de 4,3 mm, revestimento PVC branco, com 1,53 m de altura, poste ret. Galv. 1,58 m, 60x40 mm, aparaf. ver. PVC branco, inclusive instalação</t>
  </si>
  <si>
    <t>INSTALAÇÕES ELÉTRICAS</t>
  </si>
  <si>
    <t>COMPOSIÇÃO 2</t>
  </si>
  <si>
    <t>PINTURA</t>
  </si>
  <si>
    <t>SERVIÇOS COMPLEMENTARES</t>
  </si>
  <si>
    <t>Ponto com registro de pressão</t>
  </si>
  <si>
    <t>pt</t>
  </si>
  <si>
    <t>74246/1</t>
  </si>
  <si>
    <t>Refletor retangular fechado com lâmpada de vapor metálico de 400 W</t>
  </si>
  <si>
    <t>Rua Elias Estevão Colnago: 14,57 m</t>
  </si>
  <si>
    <t>Rua Dom Luiz Scortegagna: 14,18 m</t>
  </si>
  <si>
    <t>Básculas</t>
  </si>
  <si>
    <t>(B) MATERIAL</t>
  </si>
  <si>
    <t>Pedreiro</t>
  </si>
  <si>
    <t xml:space="preserve">Areia lavada média </t>
  </si>
  <si>
    <t>Barra chata de ferro ASTM A-36 1/8"x3/4"</t>
  </si>
  <si>
    <t xml:space="preserve">Cal hidratado para argamassa CH III </t>
  </si>
  <si>
    <t>kg</t>
  </si>
  <si>
    <t>Cimento Portland CP III - 40</t>
  </si>
  <si>
    <t>Barra de ferro redonda lisa SAE-1020 3/8"</t>
  </si>
  <si>
    <t xml:space="preserve">Custo Horario da Execução (A+B) </t>
  </si>
  <si>
    <t xml:space="preserve">(D) Custo Unitário da Execução [(A) + (B)/(C)] </t>
  </si>
  <si>
    <t>SERVIÇO: Gradil, h = 1,60 m, de barra de ferro redonda lisa SAE-1020 3/8" e barra chata de ferro ASTM A-36 1/8"X3/4", para fixação sobre mureta</t>
  </si>
  <si>
    <t>Gradil, h = 1,60 m, de barra de ferro redonda lisa SAE-1020 3/8" e barra chata de ferro ASTM A-36 1/8"X3/4", para fixação sobre mureta</t>
  </si>
  <si>
    <t>Abertura e fechamento de rasgos em alvenaria, para passagem de eletrodutos diâm. 1/2" a 1"</t>
  </si>
  <si>
    <t>Corredor de acesso à biblioteca</t>
  </si>
  <si>
    <t>1º vão - Rua Elias Estevão Colnago: 5,64 m</t>
  </si>
  <si>
    <t>2º vão - Rua Elias Estevão Colnago: 5,94 m</t>
  </si>
  <si>
    <t>3º vão - Rua Dom Luiz Scortegagna: 13,67 m</t>
  </si>
  <si>
    <t>PISO EMBORRACHADO DRENANTE</t>
  </si>
  <si>
    <t xml:space="preserve">Circulação 1: 45,21 m² </t>
  </si>
  <si>
    <t xml:space="preserve">Circulação 2: 32,03 m² </t>
  </si>
  <si>
    <t>Gramado 1: 19,90 m²</t>
  </si>
  <si>
    <t>Saída de água pluvial</t>
  </si>
  <si>
    <t>Execução de imprimação com asfalto diluído CM-30</t>
  </si>
  <si>
    <t>Piso emborrachado: 73,74 m²</t>
  </si>
  <si>
    <t>Parede - corte AA: 19,19 m²</t>
  </si>
  <si>
    <t>Pergolado de madeira, com dimensões de 4,50x3,00 m</t>
  </si>
  <si>
    <t>Mão de obra</t>
  </si>
  <si>
    <t>Frete</t>
  </si>
  <si>
    <t>Cola PU bicomponente</t>
  </si>
  <si>
    <t>BMG Madeiras - Santa Teresa/ES</t>
  </si>
  <si>
    <t>Pergolado pronto, 4,50x3,00 m, com madeira parajú, pilares de 14x14 cm, inclusive mão de obra e instalação</t>
  </si>
  <si>
    <t>Belgrano Comércios e Serviços LTDA - Vitória/ES</t>
  </si>
  <si>
    <t>Arlu Madeiras - Santa Teresa/ES</t>
  </si>
  <si>
    <t>Pergolado pronto, 4,50x3,00 m, pilares de 14x14 cm, inclusive mão de obra e instalação</t>
  </si>
  <si>
    <r>
      <rPr>
        <b/>
        <sz val="11"/>
        <color indexed="8"/>
        <rFont val="Calibri"/>
        <family val="2"/>
        <scheme val="minor"/>
      </rPr>
      <t>SERVIÇO:</t>
    </r>
    <r>
      <rPr>
        <sz val="11"/>
        <color indexed="8"/>
        <rFont val="Calibri"/>
        <family val="2"/>
        <scheme val="minor"/>
      </rPr>
      <t xml:space="preserve"> Gradil Nylofor, 50x200, com fio de 4,3 mm, revestimento PVC branco, com 1,53 m de altura</t>
    </r>
  </si>
  <si>
    <r>
      <rPr>
        <b/>
        <sz val="11"/>
        <color indexed="8"/>
        <rFont val="Calibri"/>
        <family val="2"/>
        <scheme val="minor"/>
      </rPr>
      <t>SERVIÇO:</t>
    </r>
    <r>
      <rPr>
        <sz val="11"/>
        <color indexed="8"/>
        <rFont val="Calibri"/>
        <family val="2"/>
        <scheme val="minor"/>
      </rPr>
      <t xml:space="preserve"> Pergolado de madeira, com dimensões de 4,50x3,00 m</t>
    </r>
  </si>
  <si>
    <t xml:space="preserve">BRINQUEDOS </t>
  </si>
  <si>
    <t>Mello.eco Produtos Ecológicos - São Paulo/SP</t>
  </si>
  <si>
    <t>(27) 3246-8900 ou (27) 3326-8000</t>
  </si>
  <si>
    <t>(27) 3063-4030</t>
  </si>
  <si>
    <t>Telas Vitória Industrial LTDA ME - Serra/ES</t>
  </si>
  <si>
    <t>Telambrado - Vila Velha/ES</t>
  </si>
  <si>
    <t>TOTAL (A):</t>
  </si>
  <si>
    <t>(11) 2401-2471</t>
  </si>
  <si>
    <t>UNIDADE: und</t>
  </si>
  <si>
    <r>
      <t xml:space="preserve">Pergolado pronto, 4,50x3,00 m, pilares 12x12 cm, inclusive mão de obra e montagem </t>
    </r>
    <r>
      <rPr>
        <i/>
        <sz val="11"/>
        <color indexed="8"/>
        <rFont val="Calibri"/>
        <family val="2"/>
        <scheme val="minor"/>
      </rPr>
      <t>in loco</t>
    </r>
  </si>
  <si>
    <t>(27) 3259-1715</t>
  </si>
  <si>
    <t>(27) 3259-3632</t>
  </si>
  <si>
    <t>(27) 3227-6454 ou (27) 3325-9550</t>
  </si>
  <si>
    <t>BrinkStar - Brinquedos - São Paulo/SP</t>
  </si>
  <si>
    <t>(19) 3483-3701 ou (19) 99698-6953</t>
  </si>
  <si>
    <t xml:space="preserve">TOTAL: </t>
  </si>
  <si>
    <t>GRANITO</t>
  </si>
  <si>
    <t>Soleira de granito esp. 2 cm e largura de 15 cm</t>
  </si>
  <si>
    <t>Mureta para gradil nylofor: 25,25 m</t>
  </si>
  <si>
    <t>Gradil, 250x153 cm, branco</t>
  </si>
  <si>
    <t>Poste ret., 60x40 mm, branco</t>
  </si>
  <si>
    <t>Marcenaria VMP - Victor Móveis Planejados - Itarana/ES</t>
  </si>
  <si>
    <t>(27) 99818-4127</t>
  </si>
  <si>
    <r>
      <rPr>
        <b/>
        <sz val="11"/>
        <color indexed="8"/>
        <rFont val="Calibri"/>
        <family val="2"/>
        <scheme val="minor"/>
      </rPr>
      <t>SERVIÇO:</t>
    </r>
    <r>
      <rPr>
        <sz val="11"/>
        <color indexed="8"/>
        <rFont val="Calibri"/>
        <family val="2"/>
        <scheme val="minor"/>
      </rPr>
      <t xml:space="preserve"> Casinha de madeira para </t>
    </r>
    <r>
      <rPr>
        <i/>
        <sz val="11"/>
        <color indexed="8"/>
        <rFont val="Calibri"/>
        <family val="2"/>
        <scheme val="minor"/>
      </rPr>
      <t>playground</t>
    </r>
  </si>
  <si>
    <t>Casinha de madeira com três janelas, uma porta, varanda e telhado de fibrocimento. 178(C) x 150(L) x 175(A) cm</t>
  </si>
  <si>
    <t>Casinha de madeira compensada naval com três janelas, uma porta, varanda e telhado de fibrocimento. 170(C)x140(L)x165(A) cm</t>
  </si>
  <si>
    <t>TOTAL (B):</t>
  </si>
  <si>
    <t>TOTAL (C):</t>
  </si>
  <si>
    <t>MÉDIA DOS TRÊS VALORES [(A)+(B)+(C)]/3</t>
  </si>
  <si>
    <t>Krenke Brinquedos Pedagógicos - Guaramirim/SC</t>
  </si>
  <si>
    <t>(47) 3373-0893</t>
  </si>
  <si>
    <t>Mão de obra e frete</t>
  </si>
  <si>
    <t>Faça Jardim - Itarana/ES</t>
  </si>
  <si>
    <t>(27) 99965-3996</t>
  </si>
  <si>
    <t>Orquídea Bambu</t>
  </si>
  <si>
    <t>Moreia</t>
  </si>
  <si>
    <t xml:space="preserve">Heliconiea Papagaio </t>
  </si>
  <si>
    <t xml:space="preserve">Trepadeira Alamanda amarela </t>
  </si>
  <si>
    <t>(A) TOTAL</t>
  </si>
  <si>
    <t>Aquarela Parques - Nova Aliança/SP</t>
  </si>
  <si>
    <t>(17) 3811-1580 ou (17) 99615-2173</t>
  </si>
  <si>
    <t>Krenke Brinquedos Pedagógicos LTDA - Guarimirim/SC</t>
  </si>
  <si>
    <t>Ecopex - Barueri/SP</t>
  </si>
  <si>
    <t>(11) 4181 - 1103</t>
  </si>
  <si>
    <t>(D) MÉDIA DOS TRÊS VALORES [(A)+(B)+(C)]/3</t>
  </si>
  <si>
    <t>VALOR POR METRO QUADRADO (D)/73,74</t>
  </si>
  <si>
    <t xml:space="preserve">Gramado 2: 29,42 m² </t>
  </si>
  <si>
    <t>Jardinagem Kloss - Itaguaçu/ES</t>
  </si>
  <si>
    <t>(27) 99836-1528</t>
  </si>
  <si>
    <t>(27) 3259-2486 ou (27) 99838-4149</t>
  </si>
  <si>
    <t>Floricultura Bei Fiori - Santa Teresa/ES</t>
  </si>
  <si>
    <t>Serraria Chiabai - Itarana/ES</t>
  </si>
  <si>
    <t>(27) 3720-1229 ou (27) 99802-8262</t>
  </si>
  <si>
    <t xml:space="preserve">PAISAGISMO </t>
  </si>
  <si>
    <t xml:space="preserve">Mão de obra e Frete </t>
  </si>
  <si>
    <t>Separador de grama</t>
  </si>
  <si>
    <t>Separador/limitador de grama</t>
  </si>
  <si>
    <t>SERVIÇO: Separador/limitador de grama</t>
  </si>
  <si>
    <t>COTAÇÃO 8</t>
  </si>
  <si>
    <t>MÉDIA DOS TRÊS VALORES UNITÁRIOS [(6,90)+(8,00)+(6,05)]/3</t>
  </si>
  <si>
    <t>MÉDIA DOS TRÊS VALORES TOTAIS [(A)+(B)+(C)]/3</t>
  </si>
  <si>
    <t>Limite entre os gramados e a pavimentação</t>
  </si>
  <si>
    <t xml:space="preserve">Casinha de madeira com duas janelas, uma porta, varanda e telhado de fibrocimento, inclusive pintura </t>
  </si>
  <si>
    <t>Móveis Baldotto - Itarana/ES</t>
  </si>
  <si>
    <t>(27) 99818-9556</t>
  </si>
  <si>
    <t xml:space="preserve">COTAÇÃO </t>
  </si>
  <si>
    <t xml:space="preserve">BDI 26,54%: </t>
  </si>
  <si>
    <t>SEINFRA</t>
  </si>
  <si>
    <t>C3645</t>
  </si>
  <si>
    <t>C3643</t>
  </si>
  <si>
    <t>C3000</t>
  </si>
  <si>
    <t xml:space="preserve">Parque infantil, colorido, contendo: torre com cobertura, escorregador, rampa de cordas, escada, balanço com 2 lugares e guarda corpo, inclusive frete e instalação. </t>
  </si>
  <si>
    <t>Parque infantil, colorido, contendo: torre com cobertura, escorrgador, escada, rampa de cordas, balanço duplo e proteção tubular, inclusive frete e instalação</t>
  </si>
  <si>
    <t>Parque infantil, colorido, contendo: torre com cobertura, escada, tobogã, rampa de cordas, balanço com 2 lugares, sendo 1 específico para bebê, com sinto de segurança, inclusive frete e instalação</t>
  </si>
  <si>
    <t xml:space="preserve">Playground modular, colorido, dim. 580x300 cm (sem área de circulação), contendo: torre com cobertura, escorrgador ou tobogã, escada, rampa de cordas, balanço duplo e proteção tubular, inclusive frete e instalação. </t>
  </si>
  <si>
    <t xml:space="preserve">Mão de obra </t>
  </si>
  <si>
    <t>Gangorra com 03 pranchas, confecção em tubo vapor e pintura esmalte sintético, conforme projeto</t>
  </si>
  <si>
    <t>Carrossel tipo OLA, confecção em tubo vapor e pintura esmalte sintético, conforme projeto</t>
  </si>
  <si>
    <t>Escorregador pequeno, confecção em tubo vapor e pintura esmalte sintético, conforme projeto</t>
  </si>
  <si>
    <t>MERCADO 1</t>
  </si>
  <si>
    <t>MERCADO 2</t>
  </si>
  <si>
    <t>Piso ecológico emborrachado, placa de 100x100 cm e 43 mm de espessura, inclusive mão de obra e frete</t>
  </si>
  <si>
    <t xml:space="preserve">Piso de borracha PLAY 43, placa de 100x100 cm e 43 mm de espessura.  </t>
  </si>
  <si>
    <t xml:space="preserve">Piso de borracha para áreas externas - PLAY40, placa de 100x50 cm e 40 mm de espessura  </t>
  </si>
  <si>
    <r>
      <rPr>
        <b/>
        <sz val="11"/>
        <color indexed="8"/>
        <rFont val="Calibri"/>
        <family val="2"/>
        <scheme val="minor"/>
      </rPr>
      <t>SERVIÇO:</t>
    </r>
    <r>
      <rPr>
        <sz val="11"/>
        <color indexed="8"/>
        <rFont val="Calibri"/>
        <family val="2"/>
        <scheme val="minor"/>
      </rPr>
      <t xml:space="preserve"> Piso emborrachado para </t>
    </r>
    <r>
      <rPr>
        <i/>
        <sz val="11"/>
        <color indexed="8"/>
        <rFont val="Calibri"/>
        <family val="2"/>
        <scheme val="minor"/>
      </rPr>
      <t xml:space="preserve">playground, </t>
    </r>
    <r>
      <rPr>
        <sz val="11"/>
        <color indexed="8"/>
        <rFont val="Calibri"/>
        <family val="2"/>
        <scheme val="minor"/>
      </rPr>
      <t>espessura de 43 mm</t>
    </r>
  </si>
  <si>
    <t>Piso emborrachado para playground, espessura de 43 mm</t>
  </si>
  <si>
    <t>MERCADO 3</t>
  </si>
  <si>
    <t>MERCADO 4</t>
  </si>
  <si>
    <r>
      <t xml:space="preserve">BDI: </t>
    </r>
    <r>
      <rPr>
        <sz val="12"/>
        <color theme="1"/>
        <rFont val="Calibri"/>
        <family val="2"/>
        <scheme val="minor"/>
      </rPr>
      <t>26,54%</t>
    </r>
  </si>
  <si>
    <t xml:space="preserve">Ajudante </t>
  </si>
  <si>
    <t>MERCADO 5</t>
  </si>
  <si>
    <t>MERCADO 6</t>
  </si>
  <si>
    <t>MERCADO 8</t>
  </si>
  <si>
    <r>
      <rPr>
        <b/>
        <sz val="11"/>
        <color indexed="8"/>
        <rFont val="Calibri"/>
        <family val="2"/>
        <scheme val="minor"/>
      </rPr>
      <t>SERVIÇO:</t>
    </r>
    <r>
      <rPr>
        <sz val="11"/>
        <color indexed="8"/>
        <rFont val="Calibri"/>
        <family val="2"/>
        <scheme val="minor"/>
      </rPr>
      <t xml:space="preserve"> Separador/limitador de grama </t>
    </r>
  </si>
  <si>
    <t>3.1</t>
  </si>
  <si>
    <t>4.0</t>
  </si>
  <si>
    <t>4.1</t>
  </si>
  <si>
    <t>Cabo de cobre flexível isolado, 16 mm², anti-chama 0,6/1,0 KV, para circuitos terminais - fornecimento e instalação</t>
  </si>
  <si>
    <r>
      <rPr>
        <b/>
        <sz val="12"/>
        <color theme="1"/>
        <rFont val="Calibri"/>
        <family val="2"/>
        <scheme val="minor"/>
      </rPr>
      <t>Ref. de Preços:</t>
    </r>
    <r>
      <rPr>
        <sz val="12"/>
        <color theme="1"/>
        <rFont val="Calibri"/>
        <family val="2"/>
        <scheme val="minor"/>
      </rPr>
      <t xml:space="preserve"> IOPES/SINAPI/SEINFRA</t>
    </r>
  </si>
  <si>
    <t>REVESTIMENTOS DE PAREDES</t>
  </si>
  <si>
    <t>Reboco tipo paulista de argamassa de cimento, cal hidratada CH1 e areia lavada traço 1:0.5:6, espessura 25 mm</t>
  </si>
  <si>
    <t>Poste em metalon  galvan., 40x 60, com pintura eletrostatica, 1,58 m de altura, base para parafusar. Incluso fixadores,  parafusos e tampas</t>
  </si>
  <si>
    <t>cj</t>
  </si>
  <si>
    <t xml:space="preserve">Instalação </t>
  </si>
  <si>
    <t>Gradil galvanizado NYLOFOR, 50x200, fio 4,3 mm, com 2,00x1,53 m</t>
  </si>
  <si>
    <t>Gradil galvanizado NYLOFOR, 50x200, fio 4,3 mm, com 1,53x2,50 m</t>
  </si>
  <si>
    <t>Instalação</t>
  </si>
  <si>
    <t xml:space="preserve">VALOR TOTAL POR UNIDADE DE METRO (D)/25,25 </t>
  </si>
  <si>
    <t>4.1.1</t>
  </si>
  <si>
    <t>4.1.2</t>
  </si>
  <si>
    <t>4.1.3</t>
  </si>
  <si>
    <t>4.2</t>
  </si>
  <si>
    <t>4.2.1</t>
  </si>
  <si>
    <t>5.0</t>
  </si>
  <si>
    <t>5.1</t>
  </si>
  <si>
    <t>5.2</t>
  </si>
  <si>
    <t>6.0</t>
  </si>
  <si>
    <t>6.1</t>
  </si>
  <si>
    <t>6.2</t>
  </si>
  <si>
    <t>6.3</t>
  </si>
  <si>
    <t>6.4</t>
  </si>
  <si>
    <t>7.0</t>
  </si>
  <si>
    <t>7.1</t>
  </si>
  <si>
    <t>8.0</t>
  </si>
  <si>
    <t>8.1</t>
  </si>
  <si>
    <t>9.0</t>
  </si>
  <si>
    <t>9.1</t>
  </si>
  <si>
    <t>10.0</t>
  </si>
  <si>
    <t>10.1</t>
  </si>
  <si>
    <t>10.2</t>
  </si>
  <si>
    <t>10.3</t>
  </si>
  <si>
    <t>11.0</t>
  </si>
  <si>
    <t>11.1</t>
  </si>
  <si>
    <t>11.2</t>
  </si>
  <si>
    <t>11.3</t>
  </si>
  <si>
    <t>11.4</t>
  </si>
  <si>
    <t>11.5</t>
  </si>
  <si>
    <t>12.0</t>
  </si>
  <si>
    <t>12.1</t>
  </si>
  <si>
    <t>12.1.1</t>
  </si>
  <si>
    <t>12.2</t>
  </si>
  <si>
    <t>12.2.1</t>
  </si>
  <si>
    <t>13.0</t>
  </si>
  <si>
    <t>13.1</t>
  </si>
  <si>
    <t>Fortelas - Cariacica/ES</t>
  </si>
  <si>
    <t>Limpeza final da obra</t>
  </si>
  <si>
    <t>Tubo PVC, série R, água pluvial, diâm. 100mm,fornecido e instalado em condutores verticais de águas pluviais</t>
  </si>
  <si>
    <t>6.5</t>
  </si>
  <si>
    <t>74130/1</t>
  </si>
  <si>
    <t>Comali - Joinvilli/SC</t>
  </si>
  <si>
    <t>(47) 3447-6777</t>
  </si>
  <si>
    <t>Lixeira Belosch coleta seletiva, 50 L, com 4 lixeiras</t>
  </si>
  <si>
    <t>Conjunto de lixeira seletiva, 50 L, com 4 lixeiras</t>
  </si>
  <si>
    <t>Central Condomínios - Serra/ES</t>
  </si>
  <si>
    <t>(27) 3337-8019</t>
  </si>
  <si>
    <t xml:space="preserve">LIMPEZA </t>
  </si>
  <si>
    <t>(11) 3805-5537 ou (11) 94020-4451</t>
  </si>
  <si>
    <t>Elo Solução - Ferraz de Vasconcelos/SP</t>
  </si>
  <si>
    <t>Conjunto de lixeira seletiva, 60 L, com 4 Lixeiras</t>
  </si>
  <si>
    <r>
      <rPr>
        <b/>
        <sz val="11"/>
        <color indexed="8"/>
        <rFont val="Calibri"/>
        <family val="2"/>
        <scheme val="minor"/>
      </rPr>
      <t>SERVIÇO:</t>
    </r>
    <r>
      <rPr>
        <sz val="11"/>
        <color indexed="8"/>
        <rFont val="Calibri"/>
        <family val="2"/>
        <scheme val="minor"/>
      </rPr>
      <t xml:space="preserve"> Conjunto de lixeira seletiva, 50 ou 60 L, com 4 lixeiras</t>
    </r>
  </si>
  <si>
    <t>Conjunto de lixeira seletiva, 50 ou 60 L, com 4 lixeiras</t>
  </si>
  <si>
    <t>Mureta pra gradil de barra redonda: 12,99 m</t>
  </si>
  <si>
    <t>Quina - Rua Dom Luiz Scortegagna: 2,38 m²</t>
  </si>
  <si>
    <t>Pilares - corte AA: 1,17 m²</t>
  </si>
  <si>
    <t xml:space="preserve">Mureta para gradil Nylofor: 15,15 m² </t>
  </si>
  <si>
    <t>Banco de concreto armado aparente Fck=15 MPa, com apoios de concreto, largura de 45 cm, espessura de 7 cm e altura de 45 cm</t>
  </si>
  <si>
    <t>Circulação 1: 3  bancos</t>
  </si>
  <si>
    <t>Pergolado 2: 2 bancos</t>
  </si>
  <si>
    <t>Pergolado 1: 2 bancos</t>
  </si>
  <si>
    <t>Tapume de chapa de madeira compensada, E=6 mm, com pintura a cal e reaproveitamento de 2x</t>
  </si>
  <si>
    <t>UNIDADE: m</t>
  </si>
  <si>
    <t>COMPOSIÇÃO 1</t>
  </si>
  <si>
    <t>Ajudante</t>
  </si>
  <si>
    <t>Eletricista</t>
  </si>
  <si>
    <t xml:space="preserve">Arruela de alumínio fundido 3/4" </t>
  </si>
  <si>
    <t xml:space="preserve">Bucha de alumínio fundido 3/4" </t>
  </si>
  <si>
    <t xml:space="preserve">Cabo flex. Isol. termoplast. 750V - 2,5 mm² - 70º </t>
  </si>
  <si>
    <t>Eletroduto de PVC flex. corrugado 3/4"</t>
  </si>
  <si>
    <t xml:space="preserve">Ponto padrão de luz na parede - considerando eletroduto PVC flexível de 3/4" inclusive conexões (4.5m), fio isolado PVC de 2.5mm² e caixa estampada 4x4" </t>
  </si>
  <si>
    <t xml:space="preserve">SERVIÇO: Ponto padrão de luz na parede - considerando eletroduto PVC flexível de 3/4" inclusive conexões (4.5m), fio isolado PVC de 2.5mm² e caixa estampada 4x4" </t>
  </si>
  <si>
    <t>Caixa estampada 4x4" - chapa 18</t>
  </si>
  <si>
    <t>COMPOSIÇÃO 3</t>
  </si>
  <si>
    <t>Disjuntor termomagnético padrão NEMA (americano) 10 a 30 A, 240 V, inclusive fornecimento e instalação</t>
  </si>
  <si>
    <t>Eletroduto flexível corrugado 1", marca de referência TIGRE</t>
  </si>
  <si>
    <t>6.6</t>
  </si>
  <si>
    <t>74220/1</t>
  </si>
  <si>
    <t>Parede de alvenaria existente: 16,38  m²</t>
  </si>
  <si>
    <t>Parede que fecha o acesso para o antigo prédio: 9,97 m²</t>
  </si>
  <si>
    <t>Mureta para gradil nylofor: 7,58 m²</t>
  </si>
  <si>
    <t>Mureta para gradil de barra redonda: 18,19 m²</t>
  </si>
  <si>
    <t>Parede de alvenaria existente - vão 1: 8,64 m²</t>
  </si>
  <si>
    <t>Parede de alvenaria existente - vão 2: 9,72 m²</t>
  </si>
  <si>
    <t>Parede de alvenaria existente - vão 3: 35,76 m²</t>
  </si>
  <si>
    <t>Parede que fecha o acesso para o antigo prédio: 19,94 m²</t>
  </si>
  <si>
    <t>Mureta para gradil de barra redonda: 36,37 m²</t>
  </si>
  <si>
    <t>Quina - Rua Dom Luiz Scortegagna: 4,76 m²</t>
  </si>
  <si>
    <t>Corte AA - Antes: 15,03 m²</t>
  </si>
  <si>
    <t>Corte BB - Antes: 8,06 m²</t>
  </si>
  <si>
    <r>
      <rPr>
        <b/>
        <sz val="12"/>
        <color theme="1"/>
        <rFont val="Calibri"/>
        <family val="2"/>
        <scheme val="minor"/>
      </rPr>
      <t>Leis Sociais:</t>
    </r>
    <r>
      <rPr>
        <sz val="12"/>
        <color theme="1"/>
        <rFont val="Calibri"/>
        <family val="2"/>
        <scheme val="minor"/>
      </rPr>
      <t xml:space="preserve"> 128,33%</t>
    </r>
  </si>
  <si>
    <t>Parede - corte BB: 63,54 m²</t>
  </si>
  <si>
    <t xml:space="preserve">m³ </t>
  </si>
  <si>
    <t>m³</t>
  </si>
  <si>
    <t>Aplicação manual de pintura com tinta texturizada acrílica em panos cegos de fachada</t>
  </si>
  <si>
    <t xml:space="preserve">Plantio de grama em placas </t>
  </si>
  <si>
    <t>Quadro de distribuição de energia de embutir, em chapa metálica, para disjuntores termomagnéticos monopolares</t>
  </si>
  <si>
    <t>74131/1</t>
  </si>
  <si>
    <t>3.2</t>
  </si>
  <si>
    <t>Chapisco de argamassa de cimento e areia média ou grossa lavada, no traço 1:3, espessura 5 mm</t>
  </si>
  <si>
    <t xml:space="preserve">Execução e compactação de base e/ou sub base </t>
  </si>
  <si>
    <t>PERGOLADO</t>
  </si>
  <si>
    <t xml:space="preserve">Plantio de quinze Orquídeas Bambu, dez Moreias, quinze Helicônias Papagaio e duas Trepadeiras Alamanda amarela, inclusive fornecimento </t>
  </si>
  <si>
    <r>
      <rPr>
        <b/>
        <sz val="11"/>
        <color indexed="8"/>
        <rFont val="Calibri"/>
        <family val="2"/>
        <scheme val="minor"/>
      </rPr>
      <t>SERVIÇO:</t>
    </r>
    <r>
      <rPr>
        <sz val="11"/>
        <color indexed="8"/>
        <rFont val="Calibri"/>
        <family val="2"/>
        <scheme val="minor"/>
      </rPr>
      <t xml:space="preserve"> Plantio de Orquídea Bambu, Moreia, Helicônia Papagaio e Trepadeira Alamanda amarela, conforme projeto</t>
    </r>
  </si>
  <si>
    <r>
      <t xml:space="preserve">SERVIÇO: </t>
    </r>
    <r>
      <rPr>
        <i/>
        <sz val="11"/>
        <color indexed="8"/>
        <rFont val="Calibri"/>
        <family val="2"/>
        <scheme val="minor"/>
      </rPr>
      <t xml:space="preserve">Playground </t>
    </r>
    <r>
      <rPr>
        <sz val="11"/>
        <color indexed="8"/>
        <rFont val="Calibri"/>
        <family val="2"/>
        <scheme val="minor"/>
      </rPr>
      <t xml:space="preserve">modular, colorido, dim. 580x300 cm (sem área de circulação), contendo: torre com cobertura, escorregador ou tobogã, escada, rampa de cordas, balanço duplo e proteção tubular, inclusive frete e instalação. </t>
    </r>
  </si>
  <si>
    <r>
      <t xml:space="preserve">Obra: Construção de área recrativa para crianças - </t>
    </r>
    <r>
      <rPr>
        <b/>
        <i/>
        <sz val="10"/>
        <rFont val="Arial"/>
        <family val="2"/>
      </rPr>
      <t>playground</t>
    </r>
  </si>
  <si>
    <t>Local: Centro, Itarana/ES.</t>
  </si>
  <si>
    <t>ORÇAMENTISTA: CATARINA DEMONER DINIZ - CREA: ES-0048118/D</t>
  </si>
  <si>
    <t>Básculas: 1,20 m²</t>
  </si>
  <si>
    <t>EMPRESA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</si>
</sst>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.00"/>
    <numFmt numFmtId="165" formatCode="_(* #,##0.00_);_(* \(#,##0.00\);_(* &quot;-&quot;??_);_(@_)"/>
    <numFmt numFmtId="166" formatCode="_(&quot;R$ &quot;* #,##0.00_);_(&quot;R$ &quot;* \(#,##0.00\);_(&quot;R$ &quot;* &quot;-&quot;??_);_(@_)"/>
    <numFmt numFmtId="167" formatCode="_-* #,##0.000_-;\-* #,##0.000_-;_-* &quot;-&quot;??_-;_-@_-"/>
    <numFmt numFmtId="168" formatCode="[$-416]d\-mmm;@"/>
    <numFmt numFmtId="169" formatCode="_-* #,##0.00000_-;\-* #,##0.00000_-;_-* &quot;-&quot;??_-;_-@_-"/>
    <numFmt numFmtId="170" formatCode="0.00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222222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indexed="64"/>
      </right>
      <top/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indexed="64"/>
      </top>
      <bottom/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0" tint="-0.1499984740745262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/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0" tint="-0.14999847407452621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7" fillId="0" borderId="0"/>
    <xf numFmtId="166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649">
    <xf numFmtId="0" fontId="0" fillId="0" borderId="0" xfId="0"/>
    <xf numFmtId="0" fontId="1" fillId="0" borderId="1" xfId="0" applyFont="1" applyBorder="1" applyAlignment="1">
      <alignment horizontal="center"/>
    </xf>
    <xf numFmtId="4" fontId="0" fillId="0" borderId="0" xfId="0" applyNumberForma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0" fillId="4" borderId="0" xfId="0" applyFill="1"/>
    <xf numFmtId="0" fontId="7" fillId="0" borderId="0" xfId="4"/>
    <xf numFmtId="1" fontId="8" fillId="4" borderId="0" xfId="3" applyNumberFormat="1" applyFont="1" applyFill="1" applyAlignment="1">
      <alignment horizontal="center"/>
    </xf>
    <xf numFmtId="0" fontId="8" fillId="4" borderId="0" xfId="3" applyFont="1" applyFill="1" applyAlignment="1">
      <alignment horizontal="center"/>
    </xf>
    <xf numFmtId="0" fontId="8" fillId="4" borderId="0" xfId="3" applyFont="1" applyFill="1"/>
    <xf numFmtId="2" fontId="8" fillId="4" borderId="0" xfId="3" applyNumberFormat="1" applyFont="1" applyFill="1" applyAlignment="1">
      <alignment horizontal="center"/>
    </xf>
    <xf numFmtId="164" fontId="8" fillId="4" borderId="0" xfId="3" applyNumberFormat="1" applyFont="1" applyFill="1" applyAlignment="1"/>
    <xf numFmtId="0" fontId="8" fillId="4" borderId="0" xfId="3" applyFont="1" applyFill="1" applyAlignment="1"/>
    <xf numFmtId="4" fontId="0" fillId="3" borderId="1" xfId="0" applyNumberFormat="1" applyFont="1" applyFill="1" applyBorder="1"/>
    <xf numFmtId="9" fontId="0" fillId="3" borderId="1" xfId="1" applyFont="1" applyFill="1" applyBorder="1"/>
    <xf numFmtId="9" fontId="0" fillId="3" borderId="1" xfId="0" applyNumberFormat="1" applyFont="1" applyFill="1" applyBorder="1"/>
    <xf numFmtId="1" fontId="1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1" xfId="0" applyNumberFormat="1" applyFont="1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3" fontId="0" fillId="3" borderId="1" xfId="2" applyFont="1" applyFill="1" applyBorder="1" applyAlignment="1">
      <alignment horizontal="center" vertical="center"/>
    </xf>
    <xf numFmtId="10" fontId="0" fillId="0" borderId="0" xfId="0" applyNumberFormat="1"/>
    <xf numFmtId="0" fontId="9" fillId="6" borderId="6" xfId="3" applyFont="1" applyFill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" fontId="0" fillId="0" borderId="0" xfId="0" applyNumberFormat="1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6" borderId="25" xfId="0" applyFont="1" applyFill="1" applyBorder="1" applyAlignment="1">
      <alignment horizontal="center" vertical="center"/>
    </xf>
    <xf numFmtId="4" fontId="13" fillId="6" borderId="25" xfId="0" applyNumberFormat="1" applyFont="1" applyFill="1" applyBorder="1" applyAlignment="1">
      <alignment horizontal="center" vertical="center"/>
    </xf>
    <xf numFmtId="4" fontId="13" fillId="6" borderId="26" xfId="0" applyNumberFormat="1" applyFont="1" applyFill="1" applyBorder="1" applyAlignment="1">
      <alignment horizontal="center" vertical="center"/>
    </xf>
    <xf numFmtId="4" fontId="13" fillId="6" borderId="12" xfId="0" applyNumberFormat="1" applyFont="1" applyFill="1" applyBorder="1" applyAlignment="1">
      <alignment horizontal="center" vertical="center"/>
    </xf>
    <xf numFmtId="4" fontId="13" fillId="6" borderId="13" xfId="0" applyNumberFormat="1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4" fontId="13" fillId="6" borderId="35" xfId="0" applyNumberFormat="1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left" vertical="center" wrapText="1"/>
    </xf>
    <xf numFmtId="4" fontId="13" fillId="6" borderId="40" xfId="0" applyNumberFormat="1" applyFont="1" applyFill="1" applyBorder="1" applyAlignment="1">
      <alignment horizontal="center" vertical="center"/>
    </xf>
    <xf numFmtId="2" fontId="13" fillId="6" borderId="18" xfId="0" applyNumberFormat="1" applyFont="1" applyFill="1" applyBorder="1" applyAlignment="1">
      <alignment horizontal="center" vertical="center"/>
    </xf>
    <xf numFmtId="2" fontId="13" fillId="6" borderId="26" xfId="0" applyNumberFormat="1" applyFont="1" applyFill="1" applyBorder="1" applyAlignment="1">
      <alignment horizontal="center" vertical="center"/>
    </xf>
    <xf numFmtId="2" fontId="13" fillId="6" borderId="35" xfId="0" applyNumberFormat="1" applyFont="1" applyFill="1" applyBorder="1" applyAlignment="1">
      <alignment horizontal="center" vertical="center"/>
    </xf>
    <xf numFmtId="2" fontId="13" fillId="6" borderId="37" xfId="0" applyNumberFormat="1" applyFont="1" applyFill="1" applyBorder="1" applyAlignment="1">
      <alignment horizontal="center" vertical="center"/>
    </xf>
    <xf numFmtId="0" fontId="14" fillId="6" borderId="37" xfId="0" applyFont="1" applyFill="1" applyBorder="1" applyAlignment="1">
      <alignment vertical="top" wrapText="1"/>
    </xf>
    <xf numFmtId="0" fontId="13" fillId="6" borderId="33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left" vertical="center" wrapText="1"/>
    </xf>
    <xf numFmtId="0" fontId="13" fillId="6" borderId="42" xfId="0" applyFont="1" applyFill="1" applyBorder="1" applyAlignment="1">
      <alignment horizontal="center" vertical="center"/>
    </xf>
    <xf numFmtId="4" fontId="13" fillId="6" borderId="39" xfId="0" applyNumberFormat="1" applyFont="1" applyFill="1" applyBorder="1" applyAlignment="1">
      <alignment horizontal="center" vertical="center"/>
    </xf>
    <xf numFmtId="4" fontId="13" fillId="6" borderId="42" xfId="0" applyNumberFormat="1" applyFont="1" applyFill="1" applyBorder="1" applyAlignment="1">
      <alignment horizontal="center" vertical="center"/>
    </xf>
    <xf numFmtId="4" fontId="13" fillId="6" borderId="0" xfId="0" applyNumberFormat="1" applyFont="1" applyFill="1" applyBorder="1" applyAlignment="1">
      <alignment horizontal="center" vertical="center"/>
    </xf>
    <xf numFmtId="4" fontId="13" fillId="6" borderId="33" xfId="0" applyNumberFormat="1" applyFont="1" applyFill="1" applyBorder="1" applyAlignment="1">
      <alignment horizontal="center" vertical="center"/>
    </xf>
    <xf numFmtId="4" fontId="13" fillId="6" borderId="20" xfId="0" applyNumberFormat="1" applyFont="1" applyFill="1" applyBorder="1" applyAlignment="1">
      <alignment horizontal="center" vertical="center"/>
    </xf>
    <xf numFmtId="4" fontId="13" fillId="6" borderId="22" xfId="0" applyNumberFormat="1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left" vertical="center" wrapText="1"/>
    </xf>
    <xf numFmtId="4" fontId="13" fillId="6" borderId="19" xfId="0" applyNumberFormat="1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13" fillId="6" borderId="0" xfId="0" applyFont="1" applyFill="1" applyAlignment="1">
      <alignment vertical="center"/>
    </xf>
    <xf numFmtId="0" fontId="14" fillId="6" borderId="36" xfId="0" applyFont="1" applyFill="1" applyBorder="1" applyAlignment="1">
      <alignment horizontal="left" vertical="center" wrapText="1"/>
    </xf>
    <xf numFmtId="4" fontId="13" fillId="6" borderId="36" xfId="0" applyNumberFormat="1" applyFont="1" applyFill="1" applyBorder="1" applyAlignment="1">
      <alignment horizontal="center" vertical="center"/>
    </xf>
    <xf numFmtId="4" fontId="13" fillId="6" borderId="6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3" fillId="6" borderId="39" xfId="0" applyFont="1" applyFill="1" applyBorder="1" applyAlignment="1">
      <alignment horizontal="left" vertical="center" wrapText="1"/>
    </xf>
    <xf numFmtId="0" fontId="13" fillId="6" borderId="39" xfId="0" applyFont="1" applyFill="1" applyBorder="1" applyAlignment="1">
      <alignment horizontal="center" vertical="center"/>
    </xf>
    <xf numFmtId="0" fontId="13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1" fontId="10" fillId="3" borderId="1" xfId="3" applyNumberFormat="1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2" fontId="10" fillId="3" borderId="1" xfId="3" applyNumberFormat="1" applyFont="1" applyFill="1" applyBorder="1" applyAlignment="1">
      <alignment horizontal="center" vertical="center" wrapText="1"/>
    </xf>
    <xf numFmtId="0" fontId="14" fillId="3" borderId="1" xfId="4" applyFont="1" applyFill="1" applyBorder="1" applyAlignment="1">
      <alignment horizontal="center" vertical="center" wrapText="1"/>
    </xf>
    <xf numFmtId="1" fontId="13" fillId="4" borderId="1" xfId="3" applyNumberFormat="1" applyFont="1" applyFill="1" applyBorder="1" applyAlignment="1">
      <alignment horizontal="center" vertical="center" wrapText="1"/>
    </xf>
    <xf numFmtId="1" fontId="10" fillId="4" borderId="5" xfId="3" applyNumberFormat="1" applyFont="1" applyFill="1" applyBorder="1" applyAlignment="1">
      <alignment horizontal="center" vertical="center" wrapText="1"/>
    </xf>
    <xf numFmtId="167" fontId="14" fillId="0" borderId="1" xfId="2" applyNumberFormat="1" applyFont="1" applyBorder="1" applyAlignment="1">
      <alignment horizontal="center" vertical="center"/>
    </xf>
    <xf numFmtId="43" fontId="14" fillId="0" borderId="1" xfId="4" applyNumberFormat="1" applyFont="1" applyBorder="1" applyAlignment="1">
      <alignment horizontal="center" vertical="center"/>
    </xf>
    <xf numFmtId="1" fontId="11" fillId="6" borderId="5" xfId="3" applyNumberFormat="1" applyFont="1" applyFill="1" applyBorder="1" applyAlignment="1">
      <alignment horizontal="left" vertical="center"/>
    </xf>
    <xf numFmtId="43" fontId="13" fillId="4" borderId="1" xfId="2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0" fontId="18" fillId="4" borderId="1" xfId="0" applyNumberFormat="1" applyFont="1" applyFill="1" applyBorder="1" applyAlignment="1">
      <alignment horizontal="center" vertical="center"/>
    </xf>
    <xf numFmtId="2" fontId="18" fillId="4" borderId="1" xfId="0" applyNumberFormat="1" applyFont="1" applyFill="1" applyBorder="1" applyAlignment="1">
      <alignment horizontal="center" vertical="center"/>
    </xf>
    <xf numFmtId="4" fontId="18" fillId="4" borderId="1" xfId="0" applyNumberFormat="1" applyFont="1" applyFill="1" applyBorder="1" applyAlignment="1">
      <alignment horizontal="center" vertical="center"/>
    </xf>
    <xf numFmtId="0" fontId="22" fillId="0" borderId="26" xfId="3" applyFont="1" applyFill="1" applyBorder="1" applyAlignment="1">
      <alignment horizontal="center" vertical="center"/>
    </xf>
    <xf numFmtId="0" fontId="23" fillId="0" borderId="11" xfId="4" applyFont="1" applyBorder="1" applyAlignment="1">
      <alignment horizontal="center" vertical="center"/>
    </xf>
    <xf numFmtId="0" fontId="22" fillId="0" borderId="11" xfId="3" applyFont="1" applyFill="1" applyBorder="1" applyAlignment="1">
      <alignment horizontal="center" vertical="center"/>
    </xf>
    <xf numFmtId="0" fontId="7" fillId="0" borderId="0" xfId="4" applyBorder="1"/>
    <xf numFmtId="0" fontId="25" fillId="0" borderId="0" xfId="0" applyFont="1"/>
    <xf numFmtId="0" fontId="13" fillId="4" borderId="1" xfId="0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3" fillId="6" borderId="36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vertical="top" wrapText="1"/>
    </xf>
    <xf numFmtId="4" fontId="13" fillId="6" borderId="44" xfId="0" applyNumberFormat="1" applyFont="1" applyFill="1" applyBorder="1" applyAlignment="1">
      <alignment horizontal="center" vertical="center"/>
    </xf>
    <xf numFmtId="4" fontId="13" fillId="6" borderId="7" xfId="0" applyNumberFormat="1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0" fontId="13" fillId="6" borderId="48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left" vertical="center" wrapText="1"/>
    </xf>
    <xf numFmtId="4" fontId="13" fillId="6" borderId="45" xfId="0" applyNumberFormat="1" applyFont="1" applyFill="1" applyBorder="1" applyAlignment="1">
      <alignment horizontal="center" vertical="center"/>
    </xf>
    <xf numFmtId="167" fontId="13" fillId="4" borderId="1" xfId="2" applyNumberFormat="1" applyFont="1" applyFill="1" applyBorder="1" applyAlignment="1">
      <alignment horizontal="center" vertical="center" wrapText="1"/>
    </xf>
    <xf numFmtId="169" fontId="13" fillId="4" borderId="1" xfId="2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6" borderId="24" xfId="0" applyFont="1" applyFill="1" applyBorder="1" applyAlignment="1">
      <alignment horizontal="center" vertical="center"/>
    </xf>
    <xf numFmtId="0" fontId="13" fillId="6" borderId="25" xfId="0" applyFont="1" applyFill="1" applyBorder="1" applyAlignment="1">
      <alignment horizontal="left" vertical="center" wrapText="1"/>
    </xf>
    <xf numFmtId="2" fontId="13" fillId="6" borderId="32" xfId="0" applyNumberFormat="1" applyFont="1" applyFill="1" applyBorder="1" applyAlignment="1">
      <alignment horizontal="center" vertical="center"/>
    </xf>
    <xf numFmtId="4" fontId="13" fillId="6" borderId="43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center" vertical="center"/>
    </xf>
    <xf numFmtId="4" fontId="13" fillId="6" borderId="37" xfId="0" applyNumberFormat="1" applyFont="1" applyFill="1" applyBorder="1" applyAlignment="1">
      <alignment horizontal="center" vertical="center"/>
    </xf>
    <xf numFmtId="1" fontId="22" fillId="0" borderId="11" xfId="3" applyNumberFormat="1" applyFont="1" applyFill="1" applyBorder="1" applyAlignment="1">
      <alignment horizontal="center" vertical="center"/>
    </xf>
    <xf numFmtId="1" fontId="22" fillId="0" borderId="21" xfId="3" applyNumberFormat="1" applyFont="1" applyFill="1" applyBorder="1" applyAlignment="1">
      <alignment horizontal="center" vertical="center"/>
    </xf>
    <xf numFmtId="1" fontId="22" fillId="0" borderId="47" xfId="3" applyNumberFormat="1" applyFont="1" applyFill="1" applyBorder="1" applyAlignment="1">
      <alignment horizontal="center" vertical="center"/>
    </xf>
    <xf numFmtId="44" fontId="29" fillId="2" borderId="54" xfId="7" applyFont="1" applyFill="1" applyBorder="1" applyAlignment="1">
      <alignment horizontal="center" vertical="center"/>
    </xf>
    <xf numFmtId="44" fontId="29" fillId="2" borderId="1" xfId="7" applyFont="1" applyFill="1" applyBorder="1" applyAlignment="1">
      <alignment horizontal="center" vertical="center"/>
    </xf>
    <xf numFmtId="2" fontId="22" fillId="0" borderId="11" xfId="3" applyNumberFormat="1" applyFont="1" applyFill="1" applyBorder="1" applyAlignment="1">
      <alignment horizontal="center" vertical="center"/>
    </xf>
    <xf numFmtId="2" fontId="22" fillId="0" borderId="14" xfId="3" applyNumberFormat="1" applyFont="1" applyFill="1" applyBorder="1" applyAlignment="1">
      <alignment horizontal="center" vertical="center"/>
    </xf>
    <xf numFmtId="44" fontId="29" fillId="2" borderId="9" xfId="7" applyFont="1" applyFill="1" applyBorder="1" applyAlignment="1">
      <alignment horizontal="center" vertical="center"/>
    </xf>
    <xf numFmtId="1" fontId="28" fillId="6" borderId="5" xfId="3" applyNumberFormat="1" applyFont="1" applyFill="1" applyBorder="1" applyAlignment="1"/>
    <xf numFmtId="1" fontId="22" fillId="6" borderId="6" xfId="3" applyNumberFormat="1" applyFont="1" applyFill="1" applyBorder="1" applyAlignment="1"/>
    <xf numFmtId="1" fontId="22" fillId="6" borderId="7" xfId="3" applyNumberFormat="1" applyFont="1" applyFill="1" applyBorder="1" applyAlignment="1"/>
    <xf numFmtId="1" fontId="22" fillId="4" borderId="0" xfId="3" applyNumberFormat="1" applyFont="1" applyFill="1" applyBorder="1" applyAlignment="1">
      <alignment horizontal="center"/>
    </xf>
    <xf numFmtId="0" fontId="22" fillId="4" borderId="0" xfId="3" applyFont="1" applyFill="1" applyBorder="1" applyAlignment="1">
      <alignment horizontal="center"/>
    </xf>
    <xf numFmtId="0" fontId="22" fillId="4" borderId="0" xfId="3" applyFont="1" applyFill="1" applyBorder="1"/>
    <xf numFmtId="2" fontId="22" fillId="4" borderId="0" xfId="3" applyNumberFormat="1" applyFont="1" applyFill="1" applyBorder="1" applyAlignment="1">
      <alignment horizontal="center"/>
    </xf>
    <xf numFmtId="164" fontId="22" fillId="4" borderId="0" xfId="3" applyNumberFormat="1" applyFont="1" applyFill="1" applyBorder="1" applyAlignment="1"/>
    <xf numFmtId="0" fontId="22" fillId="4" borderId="0" xfId="3" applyFont="1" applyFill="1" applyBorder="1" applyAlignment="1"/>
    <xf numFmtId="0" fontId="23" fillId="0" borderId="0" xfId="4" applyFont="1" applyBorder="1"/>
    <xf numFmtId="1" fontId="22" fillId="4" borderId="0" xfId="3" applyNumberFormat="1" applyFont="1" applyFill="1" applyAlignment="1">
      <alignment horizontal="center"/>
    </xf>
    <xf numFmtId="0" fontId="22" fillId="4" borderId="0" xfId="3" applyFont="1" applyFill="1" applyAlignment="1">
      <alignment horizontal="center"/>
    </xf>
    <xf numFmtId="0" fontId="22" fillId="4" borderId="0" xfId="3" applyFont="1" applyFill="1"/>
    <xf numFmtId="2" fontId="22" fillId="4" borderId="0" xfId="3" applyNumberFormat="1" applyFont="1" applyFill="1" applyAlignment="1">
      <alignment horizontal="center"/>
    </xf>
    <xf numFmtId="164" fontId="22" fillId="4" borderId="0" xfId="3" applyNumberFormat="1" applyFont="1" applyFill="1" applyAlignment="1"/>
    <xf numFmtId="0" fontId="22" fillId="4" borderId="0" xfId="3" applyFont="1" applyFill="1" applyAlignment="1"/>
    <xf numFmtId="0" fontId="23" fillId="0" borderId="0" xfId="4" applyFont="1"/>
    <xf numFmtId="0" fontId="22" fillId="0" borderId="56" xfId="3" applyFont="1" applyFill="1" applyBorder="1" applyAlignment="1">
      <alignment horizontal="center" vertical="center"/>
    </xf>
    <xf numFmtId="1" fontId="22" fillId="0" borderId="57" xfId="3" applyNumberFormat="1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horizontal="center" vertical="center"/>
    </xf>
    <xf numFmtId="1" fontId="22" fillId="0" borderId="8" xfId="3" applyNumberFormat="1" applyFont="1" applyFill="1" applyBorder="1" applyAlignment="1">
      <alignment horizontal="center" vertical="center"/>
    </xf>
    <xf numFmtId="0" fontId="22" fillId="0" borderId="19" xfId="3" applyFont="1" applyFill="1" applyBorder="1" applyAlignment="1">
      <alignment horizontal="center" vertical="center"/>
    </xf>
    <xf numFmtId="1" fontId="22" fillId="0" borderId="39" xfId="3" applyNumberFormat="1" applyFont="1" applyFill="1" applyBorder="1" applyAlignment="1">
      <alignment horizontal="center" vertical="center"/>
    </xf>
    <xf numFmtId="0" fontId="22" fillId="0" borderId="42" xfId="3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wrapText="1"/>
    </xf>
    <xf numFmtId="0" fontId="13" fillId="6" borderId="11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vertical="center" wrapText="1"/>
    </xf>
    <xf numFmtId="4" fontId="13" fillId="6" borderId="11" xfId="0" applyNumberFormat="1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/>
    </xf>
    <xf numFmtId="0" fontId="13" fillId="6" borderId="11" xfId="0" applyFont="1" applyFill="1" applyBorder="1"/>
    <xf numFmtId="4" fontId="13" fillId="6" borderId="11" xfId="0" applyNumberFormat="1" applyFont="1" applyFill="1" applyBorder="1" applyAlignment="1">
      <alignment horizontal="center"/>
    </xf>
    <xf numFmtId="0" fontId="23" fillId="0" borderId="0" xfId="4" applyFont="1" applyBorder="1" applyAlignment="1">
      <alignment horizontal="center" vertical="center"/>
    </xf>
    <xf numFmtId="1" fontId="22" fillId="0" borderId="0" xfId="3" applyNumberFormat="1" applyFont="1" applyFill="1" applyBorder="1" applyAlignment="1">
      <alignment horizontal="center" vertical="center"/>
    </xf>
    <xf numFmtId="1" fontId="28" fillId="6" borderId="6" xfId="3" applyNumberFormat="1" applyFont="1" applyFill="1" applyBorder="1" applyAlignment="1"/>
    <xf numFmtId="0" fontId="7" fillId="0" borderId="0" xfId="4" applyAlignment="1"/>
    <xf numFmtId="0" fontId="22" fillId="0" borderId="33" xfId="3" applyFont="1" applyFill="1" applyBorder="1" applyAlignment="1">
      <alignment horizontal="center" vertical="center"/>
    </xf>
    <xf numFmtId="1" fontId="22" fillId="0" borderId="27" xfId="3" applyNumberFormat="1" applyFont="1" applyFill="1" applyBorder="1" applyAlignment="1">
      <alignment horizontal="center" vertical="center"/>
    </xf>
    <xf numFmtId="1" fontId="28" fillId="4" borderId="21" xfId="3" applyNumberFormat="1" applyFont="1" applyFill="1" applyBorder="1" applyAlignment="1">
      <alignment horizontal="center" vertical="center"/>
    </xf>
    <xf numFmtId="0" fontId="22" fillId="4" borderId="26" xfId="3" applyFont="1" applyFill="1" applyBorder="1" applyAlignment="1">
      <alignment horizontal="center" vertical="center"/>
    </xf>
    <xf numFmtId="1" fontId="8" fillId="4" borderId="3" xfId="3" applyNumberFormat="1" applyFont="1" applyFill="1" applyBorder="1" applyAlignment="1">
      <alignment horizontal="center"/>
    </xf>
    <xf numFmtId="0" fontId="13" fillId="6" borderId="44" xfId="0" applyFont="1" applyFill="1" applyBorder="1" applyAlignment="1">
      <alignment horizontal="center" vertical="center"/>
    </xf>
    <xf numFmtId="1" fontId="28" fillId="4" borderId="0" xfId="3" applyNumberFormat="1" applyFont="1" applyFill="1" applyBorder="1" applyAlignment="1">
      <alignment horizontal="right" vertical="center"/>
    </xf>
    <xf numFmtId="44" fontId="29" fillId="4" borderId="0" xfId="7" applyFont="1" applyFill="1" applyBorder="1" applyAlignment="1">
      <alignment horizontal="center" vertical="center"/>
    </xf>
    <xf numFmtId="43" fontId="14" fillId="0" borderId="10" xfId="4" applyNumberFormat="1" applyFont="1" applyBorder="1" applyAlignment="1">
      <alignment horizontal="center" vertical="center"/>
    </xf>
    <xf numFmtId="1" fontId="28" fillId="4" borderId="3" xfId="3" applyNumberFormat="1" applyFont="1" applyFill="1" applyBorder="1" applyAlignment="1">
      <alignment horizontal="right" vertical="center"/>
    </xf>
    <xf numFmtId="0" fontId="10" fillId="3" borderId="1" xfId="3" applyFont="1" applyFill="1" applyBorder="1" applyAlignment="1">
      <alignment horizontal="center" vertical="center" wrapText="1"/>
    </xf>
    <xf numFmtId="43" fontId="13" fillId="4" borderId="1" xfId="2" applyFont="1" applyFill="1" applyBorder="1" applyAlignment="1">
      <alignment horizontal="center" vertical="center" wrapText="1"/>
    </xf>
    <xf numFmtId="1" fontId="11" fillId="6" borderId="5" xfId="3" applyNumberFormat="1" applyFont="1" applyFill="1" applyBorder="1" applyAlignment="1">
      <alignment horizontal="left" vertical="center"/>
    </xf>
    <xf numFmtId="4" fontId="13" fillId="6" borderId="28" xfId="0" applyNumberFormat="1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wrapText="1"/>
    </xf>
    <xf numFmtId="0" fontId="13" fillId="4" borderId="0" xfId="0" applyFont="1" applyFill="1"/>
    <xf numFmtId="0" fontId="8" fillId="4" borderId="11" xfId="3" applyFont="1" applyFill="1" applyBorder="1" applyAlignment="1">
      <alignment horizontal="center" vertical="center"/>
    </xf>
    <xf numFmtId="43" fontId="14" fillId="0" borderId="1" xfId="2" applyNumberFormat="1" applyFont="1" applyBorder="1" applyAlignment="1">
      <alignment horizontal="center" vertical="center"/>
    </xf>
    <xf numFmtId="0" fontId="13" fillId="6" borderId="0" xfId="0" applyFont="1" applyFill="1" applyBorder="1"/>
    <xf numFmtId="0" fontId="13" fillId="4" borderId="1" xfId="0" applyFont="1" applyFill="1" applyBorder="1" applyAlignment="1">
      <alignment horizontal="left" wrapText="1"/>
    </xf>
    <xf numFmtId="0" fontId="13" fillId="6" borderId="60" xfId="0" applyFont="1" applyFill="1" applyBorder="1" applyAlignment="1">
      <alignment horizontal="center" vertical="center"/>
    </xf>
    <xf numFmtId="0" fontId="13" fillId="6" borderId="61" xfId="0" applyFont="1" applyFill="1" applyBorder="1" applyAlignment="1">
      <alignment wrapText="1"/>
    </xf>
    <xf numFmtId="4" fontId="13" fillId="6" borderId="60" xfId="0" applyNumberFormat="1" applyFont="1" applyFill="1" applyBorder="1" applyAlignment="1">
      <alignment horizontal="center" vertical="center"/>
    </xf>
    <xf numFmtId="4" fontId="13" fillId="6" borderId="61" xfId="0" applyNumberFormat="1" applyFont="1" applyFill="1" applyBorder="1" applyAlignment="1">
      <alignment horizontal="center" vertical="center"/>
    </xf>
    <xf numFmtId="4" fontId="13" fillId="6" borderId="3" xfId="0" applyNumberFormat="1" applyFont="1" applyFill="1" applyBorder="1" applyAlignment="1">
      <alignment horizontal="center" vertical="center"/>
    </xf>
    <xf numFmtId="4" fontId="13" fillId="6" borderId="59" xfId="0" applyNumberFormat="1" applyFont="1" applyFill="1" applyBorder="1" applyAlignment="1">
      <alignment horizontal="center" vertical="center"/>
    </xf>
    <xf numFmtId="0" fontId="13" fillId="6" borderId="61" xfId="0" applyFont="1" applyFill="1" applyBorder="1" applyAlignment="1">
      <alignment horizontal="center" vertical="center"/>
    </xf>
    <xf numFmtId="4" fontId="13" fillId="6" borderId="65" xfId="0" applyNumberFormat="1" applyFont="1" applyFill="1" applyBorder="1" applyAlignment="1">
      <alignment horizontal="center" vertical="center"/>
    </xf>
    <xf numFmtId="44" fontId="29" fillId="2" borderId="67" xfId="7" applyFont="1" applyFill="1" applyBorder="1" applyAlignment="1">
      <alignment horizontal="center" vertical="center"/>
    </xf>
    <xf numFmtId="0" fontId="13" fillId="6" borderId="35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left" vertical="center" wrapText="1"/>
    </xf>
    <xf numFmtId="2" fontId="13" fillId="6" borderId="25" xfId="0" applyNumberFormat="1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" fontId="28" fillId="4" borderId="5" xfId="3" applyNumberFormat="1" applyFont="1" applyFill="1" applyBorder="1" applyAlignment="1">
      <alignment horizontal="right" vertical="center"/>
    </xf>
    <xf numFmtId="1" fontId="28" fillId="4" borderId="6" xfId="3" applyNumberFormat="1" applyFont="1" applyFill="1" applyBorder="1" applyAlignment="1">
      <alignment horizontal="right" vertical="center"/>
    </xf>
    <xf numFmtId="44" fontId="29" fillId="4" borderId="7" xfId="7" applyFont="1" applyFill="1" applyBorder="1" applyAlignment="1">
      <alignment horizontal="center" vertical="center"/>
    </xf>
    <xf numFmtId="4" fontId="12" fillId="8" borderId="1" xfId="0" applyNumberFormat="1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2" fontId="12" fillId="8" borderId="1" xfId="0" applyNumberFormat="1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/>
    </xf>
    <xf numFmtId="4" fontId="0" fillId="0" borderId="0" xfId="0" applyNumberFormat="1" applyFont="1"/>
    <xf numFmtId="0" fontId="12" fillId="8" borderId="1" xfId="0" applyFont="1" applyFill="1" applyBorder="1" applyAlignment="1">
      <alignment horizontal="left" wrapText="1"/>
    </xf>
    <xf numFmtId="0" fontId="13" fillId="6" borderId="36" xfId="0" applyFont="1" applyFill="1" applyBorder="1" applyAlignment="1">
      <alignment vertical="center" wrapText="1"/>
    </xf>
    <xf numFmtId="0" fontId="13" fillId="6" borderId="11" xfId="0" applyFont="1" applyFill="1" applyBorder="1" applyAlignment="1">
      <alignment wrapText="1"/>
    </xf>
    <xf numFmtId="0" fontId="12" fillId="8" borderId="10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left" vertical="center"/>
    </xf>
    <xf numFmtId="0" fontId="12" fillId="8" borderId="1" xfId="0" applyFont="1" applyFill="1" applyBorder="1" applyAlignment="1">
      <alignment horizontal="left"/>
    </xf>
    <xf numFmtId="0" fontId="10" fillId="3" borderId="1" xfId="3" applyFont="1" applyFill="1" applyBorder="1" applyAlignment="1">
      <alignment horizontal="center" vertical="center" wrapText="1"/>
    </xf>
    <xf numFmtId="43" fontId="13" fillId="4" borderId="1" xfId="2" applyFont="1" applyFill="1" applyBorder="1" applyAlignment="1">
      <alignment horizontal="center" vertical="center" wrapText="1"/>
    </xf>
    <xf numFmtId="1" fontId="11" fillId="6" borderId="5" xfId="3" applyNumberFormat="1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top" wrapText="1"/>
    </xf>
    <xf numFmtId="0" fontId="12" fillId="6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2" fontId="13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6" borderId="32" xfId="0" applyNumberFormat="1" applyFont="1" applyFill="1" applyBorder="1" applyAlignment="1">
      <alignment horizontal="center" vertical="center"/>
    </xf>
    <xf numFmtId="0" fontId="26" fillId="4" borderId="68" xfId="0" applyFont="1" applyFill="1" applyBorder="1" applyAlignment="1">
      <alignment horizontal="center" vertical="center"/>
    </xf>
    <xf numFmtId="0" fontId="26" fillId="0" borderId="69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4" fontId="13" fillId="6" borderId="70" xfId="0" applyNumberFormat="1" applyFont="1" applyFill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26" fillId="4" borderId="48" xfId="0" applyFont="1" applyFill="1" applyBorder="1" applyAlignment="1">
      <alignment vertical="center"/>
    </xf>
    <xf numFmtId="0" fontId="26" fillId="0" borderId="27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4" fontId="13" fillId="6" borderId="63" xfId="0" applyNumberFormat="1" applyFont="1" applyFill="1" applyBorder="1" applyAlignment="1">
      <alignment horizontal="center" vertical="center"/>
    </xf>
    <xf numFmtId="0" fontId="26" fillId="4" borderId="4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/>
    </xf>
    <xf numFmtId="0" fontId="13" fillId="4" borderId="68" xfId="0" applyFont="1" applyFill="1" applyBorder="1" applyAlignment="1">
      <alignment horizontal="center" vertical="center"/>
    </xf>
    <xf numFmtId="0" fontId="13" fillId="4" borderId="47" xfId="0" applyFont="1" applyFill="1" applyBorder="1" applyAlignment="1">
      <alignment horizontal="center" vertical="center"/>
    </xf>
    <xf numFmtId="0" fontId="13" fillId="4" borderId="69" xfId="0" applyFont="1" applyFill="1" applyBorder="1" applyAlignment="1">
      <alignment horizontal="center" vertical="center"/>
    </xf>
    <xf numFmtId="0" fontId="13" fillId="6" borderId="68" xfId="0" applyFont="1" applyFill="1" applyBorder="1" applyAlignment="1">
      <alignment horizontal="center" vertical="center"/>
    </xf>
    <xf numFmtId="4" fontId="13" fillId="6" borderId="72" xfId="0" applyNumberFormat="1" applyFont="1" applyFill="1" applyBorder="1" applyAlignment="1">
      <alignment horizontal="center" vertical="center"/>
    </xf>
    <xf numFmtId="0" fontId="26" fillId="4" borderId="69" xfId="0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/>
    </xf>
    <xf numFmtId="0" fontId="26" fillId="0" borderId="73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4" fontId="13" fillId="6" borderId="18" xfId="0" applyNumberFormat="1" applyFont="1" applyFill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13" fillId="6" borderId="47" xfId="0" applyFont="1" applyFill="1" applyBorder="1" applyAlignment="1">
      <alignment horizontal="center" vertical="center"/>
    </xf>
    <xf numFmtId="4" fontId="13" fillId="6" borderId="74" xfId="0" applyNumberFormat="1" applyFont="1" applyFill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13" fillId="6" borderId="76" xfId="0" applyFont="1" applyFill="1" applyBorder="1" applyAlignment="1">
      <alignment horizontal="center" vertical="center"/>
    </xf>
    <xf numFmtId="0" fontId="13" fillId="6" borderId="48" xfId="0" applyFont="1" applyFill="1" applyBorder="1" applyAlignment="1">
      <alignment horizontal="center"/>
    </xf>
    <xf numFmtId="0" fontId="13" fillId="6" borderId="47" xfId="0" applyFont="1" applyFill="1" applyBorder="1" applyAlignment="1">
      <alignment horizontal="center"/>
    </xf>
    <xf numFmtId="4" fontId="13" fillId="6" borderId="74" xfId="0" applyNumberFormat="1" applyFont="1" applyFill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26" fillId="0" borderId="76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left" vertical="top" wrapText="1"/>
    </xf>
    <xf numFmtId="0" fontId="24" fillId="0" borderId="4" xfId="0" applyFont="1" applyFill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top" wrapText="1"/>
    </xf>
    <xf numFmtId="0" fontId="24" fillId="0" borderId="28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6" fillId="4" borderId="76" xfId="0" applyFont="1" applyFill="1" applyBorder="1" applyAlignment="1">
      <alignment horizontal="center" vertical="center"/>
    </xf>
    <xf numFmtId="4" fontId="13" fillId="6" borderId="34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vertical="center"/>
    </xf>
    <xf numFmtId="4" fontId="12" fillId="8" borderId="1" xfId="0" applyNumberFormat="1" applyFont="1" applyFill="1" applyBorder="1" applyAlignment="1">
      <alignment vertical="center"/>
    </xf>
    <xf numFmtId="4" fontId="12" fillId="8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4" fontId="13" fillId="3" borderId="1" xfId="0" quotePrefix="1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/>
    <xf numFmtId="0" fontId="13" fillId="4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2" fontId="13" fillId="8" borderId="1" xfId="0" applyNumberFormat="1" applyFont="1" applyFill="1" applyBorder="1" applyAlignment="1">
      <alignment horizontal="center" vertical="center"/>
    </xf>
    <xf numFmtId="4" fontId="13" fillId="8" borderId="1" xfId="0" applyNumberFormat="1" applyFont="1" applyFill="1" applyBorder="1" applyAlignment="1">
      <alignment horizontal="center" vertical="center"/>
    </xf>
    <xf numFmtId="0" fontId="13" fillId="8" borderId="1" xfId="0" applyFont="1" applyFill="1" applyBorder="1" applyAlignment="1"/>
    <xf numFmtId="4" fontId="13" fillId="8" borderId="1" xfId="0" applyNumberFormat="1" applyFont="1" applyFill="1" applyBorder="1" applyAlignment="1"/>
    <xf numFmtId="0" fontId="12" fillId="8" borderId="1" xfId="0" applyFont="1" applyFill="1" applyBorder="1" applyAlignment="1"/>
    <xf numFmtId="4" fontId="12" fillId="8" borderId="1" xfId="0" applyNumberFormat="1" applyFont="1" applyFill="1" applyBorder="1" applyAlignment="1"/>
    <xf numFmtId="4" fontId="13" fillId="0" borderId="1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left" vertical="center" wrapText="1"/>
    </xf>
    <xf numFmtId="0" fontId="13" fillId="6" borderId="28" xfId="0" applyFont="1" applyFill="1" applyBorder="1" applyAlignment="1">
      <alignment horizontal="left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0" fontId="12" fillId="8" borderId="5" xfId="0" applyFont="1" applyFill="1" applyBorder="1" applyAlignment="1">
      <alignment horizontal="center" vertical="center"/>
    </xf>
    <xf numFmtId="43" fontId="0" fillId="4" borderId="1" xfId="2" applyFont="1" applyFill="1" applyBorder="1" applyAlignment="1">
      <alignment horizontal="center" vertical="center"/>
    </xf>
    <xf numFmtId="0" fontId="13" fillId="6" borderId="75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wrapText="1"/>
    </xf>
    <xf numFmtId="0" fontId="13" fillId="6" borderId="42" xfId="0" applyFont="1" applyFill="1" applyBorder="1" applyAlignment="1">
      <alignment wrapText="1"/>
    </xf>
    <xf numFmtId="4" fontId="13" fillId="6" borderId="16" xfId="0" applyNumberFormat="1" applyFont="1" applyFill="1" applyBorder="1" applyAlignment="1">
      <alignment horizontal="center" vertical="center"/>
    </xf>
    <xf numFmtId="4" fontId="13" fillId="6" borderId="15" xfId="0" applyNumberFormat="1" applyFont="1" applyFill="1" applyBorder="1" applyAlignment="1">
      <alignment horizontal="center" vertical="center"/>
    </xf>
    <xf numFmtId="4" fontId="13" fillId="6" borderId="14" xfId="0" applyNumberFormat="1" applyFont="1" applyFill="1" applyBorder="1" applyAlignment="1">
      <alignment horizontal="center" vertical="center"/>
    </xf>
    <xf numFmtId="0" fontId="13" fillId="6" borderId="57" xfId="0" applyFont="1" applyFill="1" applyBorder="1" applyAlignment="1">
      <alignment horizontal="center" vertical="center"/>
    </xf>
    <xf numFmtId="0" fontId="14" fillId="6" borderId="56" xfId="0" applyFont="1" applyFill="1" applyBorder="1" applyAlignment="1">
      <alignment horizontal="left" vertical="center" wrapText="1"/>
    </xf>
    <xf numFmtId="0" fontId="13" fillId="6" borderId="56" xfId="0" applyFont="1" applyFill="1" applyBorder="1" applyAlignment="1">
      <alignment horizontal="center" vertical="center"/>
    </xf>
    <xf numFmtId="4" fontId="13" fillId="6" borderId="56" xfId="0" applyNumberFormat="1" applyFont="1" applyFill="1" applyBorder="1" applyAlignment="1">
      <alignment horizontal="center" vertical="center"/>
    </xf>
    <xf numFmtId="4" fontId="13" fillId="6" borderId="55" xfId="0" applyNumberFormat="1" applyFont="1" applyFill="1" applyBorder="1" applyAlignment="1">
      <alignment horizontal="center" vertical="center"/>
    </xf>
    <xf numFmtId="0" fontId="14" fillId="6" borderId="61" xfId="0" applyFont="1" applyFill="1" applyBorder="1" applyAlignment="1">
      <alignment horizontal="left" vertical="center" wrapText="1"/>
    </xf>
    <xf numFmtId="4" fontId="13" fillId="6" borderId="77" xfId="0" applyNumberFormat="1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left" vertical="center" wrapText="1"/>
    </xf>
    <xf numFmtId="0" fontId="14" fillId="6" borderId="42" xfId="0" applyFont="1" applyFill="1" applyBorder="1" applyAlignment="1">
      <alignment horizontal="left" vertical="center" wrapText="1"/>
    </xf>
    <xf numFmtId="4" fontId="5" fillId="7" borderId="1" xfId="0" applyNumberFormat="1" applyFont="1" applyFill="1" applyBorder="1" applyAlignment="1">
      <alignment horizontal="center" vertical="center"/>
    </xf>
    <xf numFmtId="4" fontId="5" fillId="7" borderId="1" xfId="2" applyNumberFormat="1" applyFont="1" applyFill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left" vertical="center"/>
    </xf>
    <xf numFmtId="4" fontId="3" fillId="4" borderId="1" xfId="0" applyNumberFormat="1" applyFont="1" applyFill="1" applyBorder="1" applyAlignment="1">
      <alignment horizontal="left" vertical="center"/>
    </xf>
    <xf numFmtId="4" fontId="3" fillId="4" borderId="1" xfId="0" applyNumberFormat="1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4" fontId="5" fillId="5" borderId="1" xfId="0" applyNumberFormat="1" applyFont="1" applyFill="1" applyBorder="1" applyAlignment="1">
      <alignment horizontal="center" vertical="center"/>
    </xf>
    <xf numFmtId="43" fontId="4" fillId="5" borderId="1" xfId="2" applyFont="1" applyFill="1" applyBorder="1" applyAlignment="1">
      <alignment horizontal="center" vertical="center"/>
    </xf>
    <xf numFmtId="43" fontId="5" fillId="5" borderId="1" xfId="2" applyFont="1" applyFill="1" applyBorder="1" applyAlignment="1">
      <alignment horizontal="center" vertical="center"/>
    </xf>
    <xf numFmtId="2" fontId="5" fillId="5" borderId="1" xfId="2" applyNumberFormat="1" applyFont="1" applyFill="1" applyBorder="1" applyAlignment="1">
      <alignment horizontal="right" vertical="center"/>
    </xf>
    <xf numFmtId="0" fontId="12" fillId="8" borderId="1" xfId="0" applyFont="1" applyFill="1" applyBorder="1" applyAlignment="1">
      <alignment horizontal="right"/>
    </xf>
    <xf numFmtId="0" fontId="12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0" fontId="12" fillId="0" borderId="1" xfId="0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2" fontId="12" fillId="6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168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 wrapText="1"/>
    </xf>
    <xf numFmtId="0" fontId="24" fillId="4" borderId="15" xfId="0" applyFont="1" applyFill="1" applyBorder="1" applyAlignment="1">
      <alignment horizontal="left" vertical="center" wrapText="1"/>
    </xf>
    <xf numFmtId="0" fontId="24" fillId="4" borderId="23" xfId="0" applyFont="1" applyFill="1" applyBorder="1" applyAlignment="1">
      <alignment horizontal="left" vertical="center" wrapText="1"/>
    </xf>
    <xf numFmtId="0" fontId="24" fillId="4" borderId="17" xfId="0" applyFont="1" applyFill="1" applyBorder="1" applyAlignment="1">
      <alignment horizontal="left" vertical="center" wrapText="1"/>
    </xf>
    <xf numFmtId="0" fontId="24" fillId="4" borderId="41" xfId="0" applyFont="1" applyFill="1" applyBorder="1" applyAlignment="1">
      <alignment horizontal="left" vertical="center" wrapText="1"/>
    </xf>
    <xf numFmtId="0" fontId="24" fillId="4" borderId="58" xfId="0" applyFont="1" applyFill="1" applyBorder="1" applyAlignment="1">
      <alignment horizontal="left" vertical="center" wrapText="1"/>
    </xf>
    <xf numFmtId="0" fontId="12" fillId="8" borderId="5" xfId="0" applyFont="1" applyFill="1" applyBorder="1" applyAlignment="1">
      <alignment horizontal="left" vertical="center"/>
    </xf>
    <xf numFmtId="0" fontId="12" fillId="8" borderId="6" xfId="0" applyFont="1" applyFill="1" applyBorder="1" applyAlignment="1">
      <alignment horizontal="left" vertical="center"/>
    </xf>
    <xf numFmtId="0" fontId="12" fillId="8" borderId="7" xfId="0" applyFont="1" applyFill="1" applyBorder="1" applyAlignment="1">
      <alignment horizontal="left" vertical="center"/>
    </xf>
    <xf numFmtId="0" fontId="13" fillId="3" borderId="43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24" fillId="4" borderId="25" xfId="0" applyFont="1" applyFill="1" applyBorder="1" applyAlignment="1">
      <alignment horizontal="left" vertical="top" wrapText="1"/>
    </xf>
    <xf numFmtId="0" fontId="24" fillId="4" borderId="35" xfId="0" applyFont="1" applyFill="1" applyBorder="1" applyAlignment="1">
      <alignment horizontal="left" vertical="top" wrapText="1"/>
    </xf>
    <xf numFmtId="0" fontId="24" fillId="4" borderId="32" xfId="0" applyFont="1" applyFill="1" applyBorder="1" applyAlignment="1">
      <alignment horizontal="left" vertical="top" wrapText="1"/>
    </xf>
    <xf numFmtId="0" fontId="24" fillId="4" borderId="29" xfId="0" applyFont="1" applyFill="1" applyBorder="1" applyAlignment="1">
      <alignment horizontal="left" vertical="top" wrapText="1"/>
    </xf>
    <xf numFmtId="0" fontId="24" fillId="4" borderId="30" xfId="0" applyFont="1" applyFill="1" applyBorder="1" applyAlignment="1">
      <alignment horizontal="left" vertical="top" wrapText="1"/>
    </xf>
    <xf numFmtId="0" fontId="24" fillId="4" borderId="64" xfId="0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41" xfId="0" applyFont="1" applyFill="1" applyBorder="1" applyAlignment="1">
      <alignment horizontal="left" vertical="center" wrapText="1"/>
    </xf>
    <xf numFmtId="0" fontId="26" fillId="0" borderId="58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6" fillId="0" borderId="41" xfId="0" applyFont="1" applyBorder="1" applyAlignment="1">
      <alignment horizontal="left"/>
    </xf>
    <xf numFmtId="0" fontId="26" fillId="0" borderId="58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2" fontId="13" fillId="0" borderId="5" xfId="0" applyNumberFormat="1" applyFont="1" applyBorder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6" fillId="4" borderId="43" xfId="0" applyFont="1" applyFill="1" applyBorder="1" applyAlignment="1">
      <alignment horizontal="left" vertical="center"/>
    </xf>
    <xf numFmtId="0" fontId="26" fillId="4" borderId="6" xfId="0" applyFont="1" applyFill="1" applyBorder="1" applyAlignment="1">
      <alignment horizontal="left" vertical="center"/>
    </xf>
    <xf numFmtId="0" fontId="26" fillId="4" borderId="7" xfId="0" applyFont="1" applyFill="1" applyBorder="1" applyAlignment="1">
      <alignment horizontal="left" vertical="center"/>
    </xf>
    <xf numFmtId="0" fontId="24" fillId="4" borderId="25" xfId="0" applyFont="1" applyFill="1" applyBorder="1" applyAlignment="1">
      <alignment horizontal="left" vertical="center" wrapText="1"/>
    </xf>
    <xf numFmtId="0" fontId="24" fillId="4" borderId="35" xfId="0" applyFont="1" applyFill="1" applyBorder="1" applyAlignment="1">
      <alignment horizontal="left" vertical="center" wrapText="1"/>
    </xf>
    <xf numFmtId="0" fontId="24" fillId="4" borderId="32" xfId="0" applyFont="1" applyFill="1" applyBorder="1" applyAlignment="1">
      <alignment horizontal="left" vertical="center" wrapText="1"/>
    </xf>
    <xf numFmtId="0" fontId="26" fillId="0" borderId="14" xfId="0" applyFont="1" applyBorder="1" applyAlignment="1"/>
    <xf numFmtId="0" fontId="26" fillId="0" borderId="15" xfId="0" applyFont="1" applyBorder="1" applyAlignment="1"/>
    <xf numFmtId="0" fontId="26" fillId="0" borderId="23" xfId="0" applyFont="1" applyBorder="1" applyAlignment="1"/>
    <xf numFmtId="0" fontId="26" fillId="0" borderId="14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26" fillId="0" borderId="23" xfId="0" applyFont="1" applyBorder="1" applyAlignment="1">
      <alignment horizontal="left" vertical="center"/>
    </xf>
    <xf numFmtId="0" fontId="18" fillId="8" borderId="5" xfId="0" applyFont="1" applyFill="1" applyBorder="1" applyAlignment="1">
      <alignment horizontal="left" vertical="center" wrapText="1"/>
    </xf>
    <xf numFmtId="0" fontId="18" fillId="8" borderId="6" xfId="0" applyFont="1" applyFill="1" applyBorder="1" applyAlignment="1">
      <alignment horizontal="left" vertical="center" wrapText="1"/>
    </xf>
    <xf numFmtId="0" fontId="18" fillId="8" borderId="7" xfId="0" applyFont="1" applyFill="1" applyBorder="1" applyAlignment="1">
      <alignment horizontal="left" vertical="center" wrapText="1"/>
    </xf>
    <xf numFmtId="0" fontId="26" fillId="0" borderId="59" xfId="0" applyFont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26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43" fontId="0" fillId="4" borderId="1" xfId="2" applyFont="1" applyFill="1" applyBorder="1" applyAlignment="1">
      <alignment horizontal="center" vertical="center"/>
    </xf>
    <xf numFmtId="49" fontId="13" fillId="4" borderId="5" xfId="3" applyNumberFormat="1" applyFont="1" applyFill="1" applyBorder="1" applyAlignment="1">
      <alignment horizontal="left" vertical="center" wrapText="1"/>
    </xf>
    <xf numFmtId="49" fontId="13" fillId="4" borderId="6" xfId="3" applyNumberFormat="1" applyFont="1" applyFill="1" applyBorder="1" applyAlignment="1">
      <alignment horizontal="left" vertical="center" wrapText="1"/>
    </xf>
    <xf numFmtId="49" fontId="13" fillId="4" borderId="7" xfId="3" applyNumberFormat="1" applyFont="1" applyFill="1" applyBorder="1" applyAlignment="1">
      <alignment horizontal="left" vertical="center" wrapText="1"/>
    </xf>
    <xf numFmtId="43" fontId="13" fillId="4" borderId="1" xfId="2" applyFont="1" applyFill="1" applyBorder="1" applyAlignment="1">
      <alignment horizontal="center" vertical="center" wrapText="1"/>
    </xf>
    <xf numFmtId="43" fontId="13" fillId="4" borderId="5" xfId="2" applyFont="1" applyFill="1" applyBorder="1" applyAlignment="1">
      <alignment horizontal="center" vertical="center" wrapText="1"/>
    </xf>
    <xf numFmtId="43" fontId="13" fillId="4" borderId="7" xfId="2" applyFont="1" applyFill="1" applyBorder="1" applyAlignment="1">
      <alignment horizontal="center" vertical="center" wrapText="1"/>
    </xf>
    <xf numFmtId="49" fontId="13" fillId="4" borderId="1" xfId="3" applyNumberFormat="1" applyFont="1" applyFill="1" applyBorder="1" applyAlignment="1">
      <alignment horizontal="left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right"/>
    </xf>
    <xf numFmtId="165" fontId="10" fillId="3" borderId="5" xfId="3" applyNumberFormat="1" applyFont="1" applyFill="1" applyBorder="1" applyAlignment="1">
      <alignment horizontal="center"/>
    </xf>
    <xf numFmtId="165" fontId="10" fillId="3" borderId="6" xfId="3" applyNumberFormat="1" applyFont="1" applyFill="1" applyBorder="1" applyAlignment="1">
      <alignment horizontal="center"/>
    </xf>
    <xf numFmtId="165" fontId="10" fillId="3" borderId="7" xfId="3" applyNumberFormat="1" applyFont="1" applyFill="1" applyBorder="1" applyAlignment="1">
      <alignment horizontal="center"/>
    </xf>
    <xf numFmtId="1" fontId="13" fillId="4" borderId="5" xfId="3" applyNumberFormat="1" applyFont="1" applyFill="1" applyBorder="1" applyAlignment="1">
      <alignment horizontal="center" vertical="center" wrapText="1"/>
    </xf>
    <xf numFmtId="1" fontId="13" fillId="4" borderId="7" xfId="3" applyNumberFormat="1" applyFont="1" applyFill="1" applyBorder="1" applyAlignment="1">
      <alignment horizontal="center" vertical="center" wrapText="1"/>
    </xf>
    <xf numFmtId="0" fontId="10" fillId="4" borderId="5" xfId="3" applyFont="1" applyFill="1" applyBorder="1" applyAlignment="1">
      <alignment horizontal="center"/>
    </xf>
    <xf numFmtId="0" fontId="10" fillId="4" borderId="6" xfId="3" applyFont="1" applyFill="1" applyBorder="1" applyAlignment="1">
      <alignment horizontal="center"/>
    </xf>
    <xf numFmtId="0" fontId="10" fillId="4" borderId="7" xfId="3" applyFont="1" applyFill="1" applyBorder="1" applyAlignment="1">
      <alignment horizontal="center"/>
    </xf>
    <xf numFmtId="165" fontId="10" fillId="3" borderId="1" xfId="3" applyNumberFormat="1" applyFont="1" applyFill="1" applyBorder="1" applyAlignment="1">
      <alignment horizontal="center"/>
    </xf>
    <xf numFmtId="1" fontId="10" fillId="4" borderId="2" xfId="3" applyNumberFormat="1" applyFont="1" applyFill="1" applyBorder="1" applyAlignment="1">
      <alignment horizontal="center"/>
    </xf>
    <xf numFmtId="1" fontId="10" fillId="4" borderId="3" xfId="3" applyNumberFormat="1" applyFont="1" applyFill="1" applyBorder="1" applyAlignment="1">
      <alignment horizontal="center"/>
    </xf>
    <xf numFmtId="1" fontId="10" fillId="4" borderId="4" xfId="3" applyNumberFormat="1" applyFont="1" applyFill="1" applyBorder="1" applyAlignment="1">
      <alignment horizontal="center"/>
    </xf>
    <xf numFmtId="0" fontId="21" fillId="4" borderId="10" xfId="3" applyFont="1" applyFill="1" applyBorder="1" applyAlignment="1">
      <alignment horizontal="right" vertical="center"/>
    </xf>
    <xf numFmtId="0" fontId="10" fillId="4" borderId="10" xfId="3" applyFont="1" applyFill="1" applyBorder="1" applyAlignment="1">
      <alignment horizontal="right" vertical="center"/>
    </xf>
    <xf numFmtId="0" fontId="20" fillId="2" borderId="46" xfId="3" applyFont="1" applyFill="1" applyBorder="1" applyAlignment="1">
      <alignment horizontal="center" vertical="center" wrapText="1"/>
    </xf>
    <xf numFmtId="0" fontId="20" fillId="2" borderId="12" xfId="3" applyFont="1" applyFill="1" applyBorder="1" applyAlignment="1">
      <alignment horizontal="center" vertical="center" wrapText="1"/>
    </xf>
    <xf numFmtId="0" fontId="20" fillId="2" borderId="13" xfId="3" applyFont="1" applyFill="1" applyBorder="1" applyAlignment="1">
      <alignment horizontal="center" vertical="center" wrapText="1"/>
    </xf>
    <xf numFmtId="0" fontId="20" fillId="2" borderId="2" xfId="3" applyFont="1" applyFill="1" applyBorder="1" applyAlignment="1">
      <alignment horizontal="center" vertical="center" wrapText="1"/>
    </xf>
    <xf numFmtId="0" fontId="20" fillId="2" borderId="3" xfId="3" applyFont="1" applyFill="1" applyBorder="1" applyAlignment="1">
      <alignment horizontal="center" vertical="center" wrapText="1"/>
    </xf>
    <xf numFmtId="0" fontId="20" fillId="2" borderId="4" xfId="3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/>
    </xf>
    <xf numFmtId="1" fontId="10" fillId="0" borderId="5" xfId="3" applyNumberFormat="1" applyFont="1" applyFill="1" applyBorder="1" applyAlignment="1">
      <alignment horizontal="left" vertical="center"/>
    </xf>
    <xf numFmtId="1" fontId="10" fillId="0" borderId="6" xfId="3" applyNumberFormat="1" applyFont="1" applyFill="1" applyBorder="1" applyAlignment="1">
      <alignment horizontal="left" vertical="center"/>
    </xf>
    <xf numFmtId="1" fontId="10" fillId="0" borderId="7" xfId="3" applyNumberFormat="1" applyFont="1" applyFill="1" applyBorder="1" applyAlignment="1">
      <alignment horizontal="left" vertical="center"/>
    </xf>
    <xf numFmtId="1" fontId="10" fillId="0" borderId="5" xfId="3" applyNumberFormat="1" applyFont="1" applyFill="1" applyBorder="1" applyAlignment="1">
      <alignment horizontal="center" vertical="center"/>
    </xf>
    <xf numFmtId="1" fontId="10" fillId="0" borderId="6" xfId="3" applyNumberFormat="1" applyFont="1" applyFill="1" applyBorder="1" applyAlignment="1">
      <alignment horizontal="center" vertical="center"/>
    </xf>
    <xf numFmtId="1" fontId="10" fillId="0" borderId="7" xfId="3" applyNumberFormat="1" applyFont="1" applyFill="1" applyBorder="1" applyAlignment="1">
      <alignment horizontal="center" vertical="center"/>
    </xf>
    <xf numFmtId="1" fontId="11" fillId="4" borderId="2" xfId="3" applyNumberFormat="1" applyFont="1" applyFill="1" applyBorder="1" applyAlignment="1">
      <alignment horizontal="center"/>
    </xf>
    <xf numFmtId="1" fontId="11" fillId="4" borderId="3" xfId="3" applyNumberFormat="1" applyFont="1" applyFill="1" applyBorder="1" applyAlignment="1">
      <alignment horizontal="center"/>
    </xf>
    <xf numFmtId="1" fontId="11" fillId="4" borderId="4" xfId="3" applyNumberFormat="1" applyFont="1" applyFill="1" applyBorder="1" applyAlignment="1">
      <alignment horizontal="center"/>
    </xf>
    <xf numFmtId="1" fontId="11" fillId="6" borderId="5" xfId="3" applyNumberFormat="1" applyFont="1" applyFill="1" applyBorder="1" applyAlignment="1">
      <alignment horizontal="left" vertical="center"/>
    </xf>
    <xf numFmtId="1" fontId="11" fillId="6" borderId="6" xfId="3" applyNumberFormat="1" applyFont="1" applyFill="1" applyBorder="1" applyAlignment="1">
      <alignment horizontal="left" vertical="center"/>
    </xf>
    <xf numFmtId="1" fontId="11" fillId="6" borderId="7" xfId="3" applyNumberFormat="1" applyFont="1" applyFill="1" applyBorder="1" applyAlignment="1">
      <alignment horizontal="left" vertical="center"/>
    </xf>
    <xf numFmtId="0" fontId="11" fillId="6" borderId="6" xfId="3" applyFont="1" applyFill="1" applyBorder="1" applyAlignment="1">
      <alignment horizontal="left" vertical="top"/>
    </xf>
    <xf numFmtId="0" fontId="9" fillId="6" borderId="6" xfId="3" applyFont="1" applyFill="1" applyBorder="1" applyAlignment="1">
      <alignment horizontal="center" vertical="top"/>
    </xf>
    <xf numFmtId="0" fontId="9" fillId="6" borderId="7" xfId="3" applyFont="1" applyFill="1" applyBorder="1" applyAlignment="1">
      <alignment horizontal="center" vertical="top"/>
    </xf>
    <xf numFmtId="0" fontId="21" fillId="2" borderId="1" xfId="3" applyFont="1" applyFill="1" applyBorder="1" applyAlignment="1">
      <alignment horizontal="center"/>
    </xf>
    <xf numFmtId="0" fontId="21" fillId="2" borderId="9" xfId="3" applyFont="1" applyFill="1" applyBorder="1" applyAlignment="1">
      <alignment horizontal="center"/>
    </xf>
    <xf numFmtId="0" fontId="21" fillId="4" borderId="1" xfId="3" applyFont="1" applyFill="1" applyBorder="1" applyAlignment="1">
      <alignment horizontal="right" vertical="center"/>
    </xf>
    <xf numFmtId="0" fontId="10" fillId="4" borderId="1" xfId="3" applyFont="1" applyFill="1" applyBorder="1" applyAlignment="1">
      <alignment horizontal="right" vertical="center"/>
    </xf>
    <xf numFmtId="1" fontId="8" fillId="4" borderId="6" xfId="3" applyNumberFormat="1" applyFont="1" applyFill="1" applyBorder="1" applyAlignment="1">
      <alignment horizontal="center"/>
    </xf>
    <xf numFmtId="1" fontId="11" fillId="6" borderId="5" xfId="3" applyNumberFormat="1" applyFont="1" applyFill="1" applyBorder="1" applyAlignment="1">
      <alignment horizontal="left" vertical="center" wrapText="1"/>
    </xf>
    <xf numFmtId="1" fontId="11" fillId="6" borderId="6" xfId="3" applyNumberFormat="1" applyFont="1" applyFill="1" applyBorder="1" applyAlignment="1">
      <alignment horizontal="left" vertical="center" wrapText="1"/>
    </xf>
    <xf numFmtId="1" fontId="11" fillId="6" borderId="7" xfId="3" applyNumberFormat="1" applyFont="1" applyFill="1" applyBorder="1" applyAlignment="1">
      <alignment horizontal="left" vertical="center" wrapText="1"/>
    </xf>
    <xf numFmtId="1" fontId="28" fillId="2" borderId="1" xfId="3" applyNumberFormat="1" applyFont="1" applyFill="1" applyBorder="1" applyAlignment="1">
      <alignment horizontal="right" vertical="center"/>
    </xf>
    <xf numFmtId="0" fontId="22" fillId="3" borderId="2" xfId="3" applyFont="1" applyFill="1" applyBorder="1" applyAlignment="1">
      <alignment horizontal="center" vertical="center"/>
    </xf>
    <xf numFmtId="0" fontId="22" fillId="3" borderId="3" xfId="3" applyFont="1" applyFill="1" applyBorder="1" applyAlignment="1">
      <alignment horizontal="center" vertical="center"/>
    </xf>
    <xf numFmtId="0" fontId="22" fillId="3" borderId="4" xfId="3" applyFont="1" applyFill="1" applyBorder="1" applyAlignment="1">
      <alignment horizontal="center" vertical="center"/>
    </xf>
    <xf numFmtId="0" fontId="22" fillId="0" borderId="35" xfId="3" applyFont="1" applyFill="1" applyBorder="1" applyAlignment="1">
      <alignment horizontal="left" vertical="center" wrapText="1"/>
    </xf>
    <xf numFmtId="2" fontId="22" fillId="0" borderId="35" xfId="3" applyNumberFormat="1" applyFont="1" applyFill="1" applyBorder="1" applyAlignment="1">
      <alignment horizontal="center" vertical="center"/>
    </xf>
    <xf numFmtId="44" fontId="23" fillId="0" borderId="35" xfId="4" applyNumberFormat="1" applyFont="1" applyFill="1" applyBorder="1" applyAlignment="1">
      <alignment horizontal="center" vertical="center"/>
    </xf>
    <xf numFmtId="44" fontId="23" fillId="0" borderId="32" xfId="4" applyNumberFormat="1" applyFont="1" applyFill="1" applyBorder="1" applyAlignment="1">
      <alignment horizontal="center" vertical="center"/>
    </xf>
    <xf numFmtId="1" fontId="28" fillId="2" borderId="52" xfId="3" applyNumberFormat="1" applyFont="1" applyFill="1" applyBorder="1" applyAlignment="1">
      <alignment horizontal="right" vertical="center"/>
    </xf>
    <xf numFmtId="1" fontId="28" fillId="2" borderId="53" xfId="3" applyNumberFormat="1" applyFont="1" applyFill="1" applyBorder="1" applyAlignment="1">
      <alignment horizontal="right" vertical="center"/>
    </xf>
    <xf numFmtId="0" fontId="22" fillId="0" borderId="30" xfId="3" applyFont="1" applyFill="1" applyBorder="1" applyAlignment="1">
      <alignment horizontal="left" vertical="center" wrapText="1"/>
    </xf>
    <xf numFmtId="2" fontId="22" fillId="0" borderId="30" xfId="3" applyNumberFormat="1" applyFont="1" applyFill="1" applyBorder="1" applyAlignment="1">
      <alignment horizontal="center" vertical="center"/>
    </xf>
    <xf numFmtId="1" fontId="22" fillId="4" borderId="5" xfId="3" applyNumberFormat="1" applyFont="1" applyFill="1" applyBorder="1" applyAlignment="1">
      <alignment horizontal="center"/>
    </xf>
    <xf numFmtId="1" fontId="22" fillId="4" borderId="6" xfId="3" applyNumberFormat="1" applyFont="1" applyFill="1" applyBorder="1" applyAlignment="1">
      <alignment horizontal="center"/>
    </xf>
    <xf numFmtId="1" fontId="22" fillId="4" borderId="7" xfId="3" applyNumberFormat="1" applyFont="1" applyFill="1" applyBorder="1" applyAlignment="1">
      <alignment horizontal="center"/>
    </xf>
    <xf numFmtId="1" fontId="28" fillId="3" borderId="9" xfId="3" applyNumberFormat="1" applyFont="1" applyFill="1" applyBorder="1" applyAlignment="1">
      <alignment horizontal="center" vertical="center"/>
    </xf>
    <xf numFmtId="1" fontId="28" fillId="3" borderId="10" xfId="3" applyNumberFormat="1" applyFont="1" applyFill="1" applyBorder="1" applyAlignment="1">
      <alignment horizontal="center" vertical="center"/>
    </xf>
    <xf numFmtId="0" fontId="22" fillId="3" borderId="12" xfId="3" applyFont="1" applyFill="1" applyBorder="1" applyAlignment="1">
      <alignment horizontal="center" vertical="center"/>
    </xf>
    <xf numFmtId="0" fontId="22" fillId="3" borderId="13" xfId="3" applyFont="1" applyFill="1" applyBorder="1" applyAlignment="1">
      <alignment horizontal="center" vertical="center"/>
    </xf>
    <xf numFmtId="0" fontId="22" fillId="3" borderId="9" xfId="3" applyFont="1" applyFill="1" applyBorder="1" applyAlignment="1">
      <alignment horizontal="center" vertical="center"/>
    </xf>
    <xf numFmtId="0" fontId="22" fillId="3" borderId="10" xfId="3" applyFont="1" applyFill="1" applyBorder="1" applyAlignment="1">
      <alignment horizontal="center" vertical="center"/>
    </xf>
    <xf numFmtId="164" fontId="22" fillId="3" borderId="46" xfId="3" applyNumberFormat="1" applyFont="1" applyFill="1" applyBorder="1" applyAlignment="1">
      <alignment horizontal="center" vertical="center" wrapText="1"/>
    </xf>
    <xf numFmtId="164" fontId="22" fillId="3" borderId="12" xfId="3" applyNumberFormat="1" applyFont="1" applyFill="1" applyBorder="1" applyAlignment="1">
      <alignment horizontal="center" vertical="center" wrapText="1"/>
    </xf>
    <xf numFmtId="164" fontId="22" fillId="3" borderId="2" xfId="3" applyNumberFormat="1" applyFont="1" applyFill="1" applyBorder="1" applyAlignment="1">
      <alignment horizontal="center" vertical="center" wrapText="1"/>
    </xf>
    <xf numFmtId="164" fontId="22" fillId="3" borderId="3" xfId="3" applyNumberFormat="1" applyFont="1" applyFill="1" applyBorder="1" applyAlignment="1">
      <alignment horizontal="center" vertical="center" wrapText="1"/>
    </xf>
    <xf numFmtId="0" fontId="23" fillId="3" borderId="46" xfId="4" applyFont="1" applyFill="1" applyBorder="1" applyAlignment="1">
      <alignment horizontal="center" vertical="center"/>
    </xf>
    <xf numFmtId="0" fontId="23" fillId="3" borderId="13" xfId="4" applyFont="1" applyFill="1" applyBorder="1" applyAlignment="1">
      <alignment horizontal="center" vertical="center"/>
    </xf>
    <xf numFmtId="0" fontId="23" fillId="3" borderId="2" xfId="4" applyFont="1" applyFill="1" applyBorder="1" applyAlignment="1">
      <alignment horizontal="center" vertical="center"/>
    </xf>
    <xf numFmtId="0" fontId="23" fillId="3" borderId="4" xfId="4" applyFont="1" applyFill="1" applyBorder="1" applyAlignment="1">
      <alignment horizontal="center" vertical="center"/>
    </xf>
    <xf numFmtId="44" fontId="23" fillId="0" borderId="0" xfId="4" applyNumberFormat="1" applyFont="1" applyFill="1" applyBorder="1" applyAlignment="1">
      <alignment horizontal="center" vertical="center"/>
    </xf>
    <xf numFmtId="44" fontId="23" fillId="0" borderId="63" xfId="4" applyNumberFormat="1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horizontal="left" vertical="center" wrapText="1"/>
    </xf>
    <xf numFmtId="2" fontId="22" fillId="0" borderId="0" xfId="3" applyNumberFormat="1" applyFont="1" applyFill="1" applyBorder="1" applyAlignment="1">
      <alignment horizontal="center" vertical="center"/>
    </xf>
    <xf numFmtId="164" fontId="22" fillId="3" borderId="46" xfId="3" applyNumberFormat="1" applyFont="1" applyFill="1" applyBorder="1" applyAlignment="1">
      <alignment horizontal="center" vertical="center"/>
    </xf>
    <xf numFmtId="164" fontId="22" fillId="3" borderId="12" xfId="3" applyNumberFormat="1" applyFont="1" applyFill="1" applyBorder="1" applyAlignment="1">
      <alignment horizontal="center" vertical="center"/>
    </xf>
    <xf numFmtId="164" fontId="22" fillId="3" borderId="2" xfId="3" applyNumberFormat="1" applyFont="1" applyFill="1" applyBorder="1" applyAlignment="1">
      <alignment horizontal="center" vertical="center"/>
    </xf>
    <xf numFmtId="164" fontId="22" fillId="3" borderId="3" xfId="3" applyNumberFormat="1" applyFont="1" applyFill="1" applyBorder="1" applyAlignment="1">
      <alignment horizontal="center" vertical="center"/>
    </xf>
    <xf numFmtId="0" fontId="22" fillId="0" borderId="25" xfId="3" applyFont="1" applyFill="1" applyBorder="1" applyAlignment="1">
      <alignment horizontal="left" vertical="center" wrapText="1"/>
    </xf>
    <xf numFmtId="0" fontId="22" fillId="0" borderId="37" xfId="3" applyFont="1" applyFill="1" applyBorder="1" applyAlignment="1">
      <alignment horizontal="left" vertical="center" wrapText="1"/>
    </xf>
    <xf numFmtId="2" fontId="22" fillId="0" borderId="25" xfId="3" applyNumberFormat="1" applyFont="1" applyFill="1" applyBorder="1" applyAlignment="1">
      <alignment horizontal="center" vertical="center"/>
    </xf>
    <xf numFmtId="2" fontId="22" fillId="0" borderId="37" xfId="3" applyNumberFormat="1" applyFont="1" applyFill="1" applyBorder="1" applyAlignment="1">
      <alignment horizontal="center" vertical="center"/>
    </xf>
    <xf numFmtId="1" fontId="22" fillId="4" borderId="2" xfId="3" applyNumberFormat="1" applyFont="1" applyFill="1" applyBorder="1" applyAlignment="1">
      <alignment horizontal="center"/>
    </xf>
    <xf numFmtId="1" fontId="22" fillId="4" borderId="3" xfId="3" applyNumberFormat="1" applyFont="1" applyFill="1" applyBorder="1" applyAlignment="1">
      <alignment horizontal="center"/>
    </xf>
    <xf numFmtId="1" fontId="22" fillId="4" borderId="4" xfId="3" applyNumberFormat="1" applyFont="1" applyFill="1" applyBorder="1" applyAlignment="1">
      <alignment horizontal="center"/>
    </xf>
    <xf numFmtId="1" fontId="28" fillId="3" borderId="46" xfId="3" applyNumberFormat="1" applyFont="1" applyFill="1" applyBorder="1" applyAlignment="1">
      <alignment horizontal="center" vertical="center"/>
    </xf>
    <xf numFmtId="1" fontId="28" fillId="3" borderId="2" xfId="3" applyNumberFormat="1" applyFont="1" applyFill="1" applyBorder="1" applyAlignment="1">
      <alignment horizontal="center" vertical="center"/>
    </xf>
    <xf numFmtId="0" fontId="22" fillId="3" borderId="46" xfId="3" applyFont="1" applyFill="1" applyBorder="1" applyAlignment="1">
      <alignment horizontal="center" vertical="center"/>
    </xf>
    <xf numFmtId="164" fontId="22" fillId="3" borderId="13" xfId="3" applyNumberFormat="1" applyFont="1" applyFill="1" applyBorder="1" applyAlignment="1">
      <alignment horizontal="center" vertical="center"/>
    </xf>
    <xf numFmtId="164" fontId="22" fillId="3" borderId="4" xfId="3" applyNumberFormat="1" applyFont="1" applyFill="1" applyBorder="1" applyAlignment="1">
      <alignment horizontal="center" vertical="center"/>
    </xf>
    <xf numFmtId="0" fontId="22" fillId="0" borderId="3" xfId="3" applyFont="1" applyFill="1" applyBorder="1" applyAlignment="1">
      <alignment horizontal="left" vertical="center" wrapText="1"/>
    </xf>
    <xf numFmtId="2" fontId="22" fillId="0" borderId="3" xfId="3" applyNumberFormat="1" applyFont="1" applyFill="1" applyBorder="1" applyAlignment="1">
      <alignment horizontal="center" vertical="center"/>
    </xf>
    <xf numFmtId="44" fontId="23" fillId="0" borderId="3" xfId="4" applyNumberFormat="1" applyFont="1" applyFill="1" applyBorder="1" applyAlignment="1">
      <alignment horizontal="center" vertical="center"/>
    </xf>
    <xf numFmtId="44" fontId="23" fillId="0" borderId="4" xfId="4" applyNumberFormat="1" applyFont="1" applyFill="1" applyBorder="1" applyAlignment="1">
      <alignment horizontal="center" vertical="center"/>
    </xf>
    <xf numFmtId="1" fontId="28" fillId="6" borderId="5" xfId="3" applyNumberFormat="1" applyFont="1" applyFill="1" applyBorder="1" applyAlignment="1">
      <alignment horizontal="left" wrapText="1"/>
    </xf>
    <xf numFmtId="1" fontId="22" fillId="6" borderId="6" xfId="3" applyNumberFormat="1" applyFont="1" applyFill="1" applyBorder="1" applyAlignment="1">
      <alignment horizontal="left" wrapText="1"/>
    </xf>
    <xf numFmtId="1" fontId="22" fillId="6" borderId="7" xfId="3" applyNumberFormat="1" applyFont="1" applyFill="1" applyBorder="1" applyAlignment="1">
      <alignment horizontal="left" wrapText="1"/>
    </xf>
    <xf numFmtId="0" fontId="23" fillId="4" borderId="17" xfId="4" applyFont="1" applyFill="1" applyBorder="1" applyAlignment="1">
      <alignment horizontal="left" vertical="center"/>
    </xf>
    <xf numFmtId="0" fontId="23" fillId="4" borderId="41" xfId="4" applyFont="1" applyFill="1" applyBorder="1" applyAlignment="1">
      <alignment horizontal="left" vertical="center"/>
    </xf>
    <xf numFmtId="0" fontId="23" fillId="4" borderId="38" xfId="4" applyFont="1" applyFill="1" applyBorder="1" applyAlignment="1">
      <alignment horizontal="left" vertical="center"/>
    </xf>
    <xf numFmtId="2" fontId="22" fillId="0" borderId="41" xfId="3" applyNumberFormat="1" applyFont="1" applyFill="1" applyBorder="1" applyAlignment="1">
      <alignment horizontal="center" vertical="center"/>
    </xf>
    <xf numFmtId="170" fontId="22" fillId="0" borderId="41" xfId="3" applyNumberFormat="1" applyFont="1" applyFill="1" applyBorder="1" applyAlignment="1">
      <alignment horizontal="center" vertical="center"/>
    </xf>
    <xf numFmtId="44" fontId="23" fillId="0" borderId="41" xfId="4" applyNumberFormat="1" applyFont="1" applyFill="1" applyBorder="1" applyAlignment="1">
      <alignment horizontal="center" vertical="center"/>
    </xf>
    <xf numFmtId="44" fontId="23" fillId="0" borderId="58" xfId="4" applyNumberFormat="1" applyFont="1" applyFill="1" applyBorder="1" applyAlignment="1">
      <alignment horizontal="center" vertical="center"/>
    </xf>
    <xf numFmtId="0" fontId="22" fillId="0" borderId="25" xfId="3" applyFont="1" applyFill="1" applyBorder="1" applyAlignment="1">
      <alignment horizontal="left" vertical="center"/>
    </xf>
    <xf numFmtId="0" fontId="22" fillId="0" borderId="35" xfId="3" applyFont="1" applyFill="1" applyBorder="1" applyAlignment="1">
      <alignment horizontal="left" vertical="center"/>
    </xf>
    <xf numFmtId="0" fontId="22" fillId="0" borderId="37" xfId="3" applyFont="1" applyFill="1" applyBorder="1" applyAlignment="1">
      <alignment horizontal="left" vertical="center"/>
    </xf>
    <xf numFmtId="0" fontId="23" fillId="0" borderId="14" xfId="4" applyFont="1" applyBorder="1" applyAlignment="1">
      <alignment horizontal="left" vertical="center"/>
    </xf>
    <xf numFmtId="0" fontId="23" fillId="0" borderId="15" xfId="4" applyFont="1" applyBorder="1" applyAlignment="1">
      <alignment horizontal="left" vertical="center"/>
    </xf>
    <xf numFmtId="0" fontId="23" fillId="0" borderId="16" xfId="4" applyFont="1" applyBorder="1" applyAlignment="1">
      <alignment horizontal="left" vertical="center"/>
    </xf>
    <xf numFmtId="2" fontId="22" fillId="0" borderId="14" xfId="3" applyNumberFormat="1" applyFont="1" applyFill="1" applyBorder="1" applyAlignment="1">
      <alignment horizontal="center" vertical="center"/>
    </xf>
    <xf numFmtId="2" fontId="22" fillId="0" borderId="16" xfId="3" applyNumberFormat="1" applyFont="1" applyFill="1" applyBorder="1" applyAlignment="1">
      <alignment horizontal="center" vertical="center"/>
    </xf>
    <xf numFmtId="0" fontId="27" fillId="2" borderId="46" xfId="3" applyFont="1" applyFill="1" applyBorder="1" applyAlignment="1">
      <alignment horizontal="center" vertical="center" wrapText="1"/>
    </xf>
    <xf numFmtId="0" fontId="27" fillId="2" borderId="12" xfId="3" applyFont="1" applyFill="1" applyBorder="1" applyAlignment="1">
      <alignment horizontal="center" vertical="center" wrapText="1"/>
    </xf>
    <xf numFmtId="0" fontId="27" fillId="2" borderId="13" xfId="3" applyFont="1" applyFill="1" applyBorder="1" applyAlignment="1">
      <alignment horizontal="center" vertical="center" wrapText="1"/>
    </xf>
    <xf numFmtId="0" fontId="27" fillId="2" borderId="2" xfId="3" applyFont="1" applyFill="1" applyBorder="1" applyAlignment="1">
      <alignment horizontal="center" vertical="center" wrapText="1"/>
    </xf>
    <xf numFmtId="0" fontId="27" fillId="2" borderId="3" xfId="3" applyFont="1" applyFill="1" applyBorder="1" applyAlignment="1">
      <alignment horizontal="center" vertical="center" wrapText="1"/>
    </xf>
    <xf numFmtId="0" fontId="27" fillId="2" borderId="4" xfId="3" applyFont="1" applyFill="1" applyBorder="1" applyAlignment="1">
      <alignment horizontal="center" vertical="center" wrapText="1"/>
    </xf>
    <xf numFmtId="0" fontId="22" fillId="0" borderId="14" xfId="3" applyFont="1" applyFill="1" applyBorder="1" applyAlignment="1">
      <alignment horizontal="left" vertical="center"/>
    </xf>
    <xf numFmtId="0" fontId="22" fillId="0" borderId="15" xfId="3" applyFont="1" applyFill="1" applyBorder="1" applyAlignment="1">
      <alignment horizontal="left" vertical="center"/>
    </xf>
    <xf numFmtId="0" fontId="22" fillId="0" borderId="16" xfId="3" applyFont="1" applyFill="1" applyBorder="1" applyAlignment="1">
      <alignment horizontal="left" vertical="center"/>
    </xf>
    <xf numFmtId="44" fontId="23" fillId="0" borderId="15" xfId="4" applyNumberFormat="1" applyFont="1" applyFill="1" applyBorder="1" applyAlignment="1">
      <alignment horizontal="center" vertical="center"/>
    </xf>
    <xf numFmtId="44" fontId="23" fillId="0" borderId="23" xfId="4" applyNumberFormat="1" applyFont="1" applyFill="1" applyBorder="1" applyAlignment="1">
      <alignment horizontal="center" vertical="center"/>
    </xf>
    <xf numFmtId="0" fontId="23" fillId="3" borderId="12" xfId="4" applyFont="1" applyFill="1" applyBorder="1" applyAlignment="1">
      <alignment horizontal="center" vertical="center"/>
    </xf>
    <xf numFmtId="0" fontId="23" fillId="3" borderId="3" xfId="4" applyFont="1" applyFill="1" applyBorder="1" applyAlignment="1">
      <alignment horizontal="center" vertical="center"/>
    </xf>
    <xf numFmtId="0" fontId="22" fillId="4" borderId="25" xfId="3" applyFont="1" applyFill="1" applyBorder="1" applyAlignment="1">
      <alignment horizontal="left" vertical="center" wrapText="1"/>
    </xf>
    <xf numFmtId="0" fontId="22" fillId="4" borderId="35" xfId="3" applyFont="1" applyFill="1" applyBorder="1" applyAlignment="1">
      <alignment horizontal="left" vertical="center" wrapText="1"/>
    </xf>
    <xf numFmtId="0" fontId="22" fillId="4" borderId="37" xfId="3" applyFont="1" applyFill="1" applyBorder="1" applyAlignment="1">
      <alignment horizontal="left" vertical="center" wrapText="1"/>
    </xf>
    <xf numFmtId="0" fontId="8" fillId="0" borderId="0" xfId="3" applyFont="1" applyFill="1" applyBorder="1" applyAlignment="1">
      <alignment horizontal="center"/>
    </xf>
    <xf numFmtId="1" fontId="22" fillId="6" borderId="5" xfId="3" applyNumberFormat="1" applyFont="1" applyFill="1" applyBorder="1" applyAlignment="1">
      <alignment horizontal="left"/>
    </xf>
    <xf numFmtId="1" fontId="22" fillId="6" borderId="6" xfId="3" applyNumberFormat="1" applyFont="1" applyFill="1" applyBorder="1" applyAlignment="1">
      <alignment horizontal="left"/>
    </xf>
    <xf numFmtId="1" fontId="22" fillId="6" borderId="7" xfId="3" applyNumberFormat="1" applyFont="1" applyFill="1" applyBorder="1" applyAlignment="1">
      <alignment horizontal="left"/>
    </xf>
    <xf numFmtId="1" fontId="28" fillId="6" borderId="6" xfId="3" applyNumberFormat="1" applyFont="1" applyFill="1" applyBorder="1" applyAlignment="1">
      <alignment horizontal="center"/>
    </xf>
    <xf numFmtId="2" fontId="22" fillId="0" borderId="15" xfId="3" applyNumberFormat="1" applyFont="1" applyFill="1" applyBorder="1" applyAlignment="1">
      <alignment horizontal="center" vertical="center"/>
    </xf>
    <xf numFmtId="44" fontId="23" fillId="0" borderId="14" xfId="4" applyNumberFormat="1" applyFont="1" applyFill="1" applyBorder="1" applyAlignment="1">
      <alignment horizontal="center" vertical="center"/>
    </xf>
    <xf numFmtId="44" fontId="23" fillId="0" borderId="16" xfId="4" applyNumberFormat="1" applyFont="1" applyFill="1" applyBorder="1" applyAlignment="1">
      <alignment horizontal="center" vertical="center"/>
    </xf>
    <xf numFmtId="44" fontId="23" fillId="0" borderId="25" xfId="4" applyNumberFormat="1" applyFont="1" applyFill="1" applyBorder="1" applyAlignment="1">
      <alignment horizontal="center" vertical="center"/>
    </xf>
    <xf numFmtId="0" fontId="23" fillId="4" borderId="14" xfId="4" applyFont="1" applyFill="1" applyBorder="1" applyAlignment="1">
      <alignment horizontal="left" vertical="center" wrapText="1"/>
    </xf>
    <xf numFmtId="0" fontId="23" fillId="4" borderId="15" xfId="4" applyFont="1" applyFill="1" applyBorder="1" applyAlignment="1">
      <alignment horizontal="left" vertical="center" wrapText="1"/>
    </xf>
    <xf numFmtId="0" fontId="23" fillId="4" borderId="16" xfId="4" applyFont="1" applyFill="1" applyBorder="1" applyAlignment="1">
      <alignment horizontal="left" vertical="center" wrapText="1"/>
    </xf>
    <xf numFmtId="0" fontId="8" fillId="4" borderId="14" xfId="3" applyFont="1" applyFill="1" applyBorder="1" applyAlignment="1">
      <alignment horizontal="left"/>
    </xf>
    <xf numFmtId="0" fontId="8" fillId="4" borderId="15" xfId="3" applyFont="1" applyFill="1" applyBorder="1" applyAlignment="1">
      <alignment horizontal="left"/>
    </xf>
    <xf numFmtId="44" fontId="7" fillId="0" borderId="14" xfId="7" applyFont="1" applyBorder="1" applyAlignment="1">
      <alignment horizontal="center" vertical="center"/>
    </xf>
    <xf numFmtId="44" fontId="7" fillId="0" borderId="15" xfId="7" applyFont="1" applyBorder="1" applyAlignment="1">
      <alignment horizontal="center" vertical="center"/>
    </xf>
    <xf numFmtId="1" fontId="28" fillId="4" borderId="5" xfId="3" applyNumberFormat="1" applyFont="1" applyFill="1" applyBorder="1" applyAlignment="1">
      <alignment horizontal="center" vertical="center"/>
    </xf>
    <xf numFmtId="1" fontId="28" fillId="4" borderId="6" xfId="3" applyNumberFormat="1" applyFont="1" applyFill="1" applyBorder="1" applyAlignment="1">
      <alignment horizontal="center" vertical="center"/>
    </xf>
    <xf numFmtId="1" fontId="28" fillId="4" borderId="7" xfId="3" applyNumberFormat="1" applyFont="1" applyFill="1" applyBorder="1" applyAlignment="1">
      <alignment horizontal="center" vertical="center"/>
    </xf>
    <xf numFmtId="2" fontId="22" fillId="0" borderId="14" xfId="3" applyNumberFormat="1" applyFont="1" applyFill="1" applyBorder="1" applyAlignment="1">
      <alignment horizontal="left" vertical="center"/>
    </xf>
    <xf numFmtId="2" fontId="22" fillId="0" borderId="15" xfId="3" applyNumberFormat="1" applyFont="1" applyFill="1" applyBorder="1" applyAlignment="1">
      <alignment horizontal="left" vertical="center"/>
    </xf>
    <xf numFmtId="2" fontId="22" fillId="0" borderId="16" xfId="3" applyNumberFormat="1" applyFont="1" applyFill="1" applyBorder="1" applyAlignment="1">
      <alignment horizontal="left" vertical="center"/>
    </xf>
    <xf numFmtId="1" fontId="28" fillId="2" borderId="9" xfId="3" applyNumberFormat="1" applyFont="1" applyFill="1" applyBorder="1" applyAlignment="1">
      <alignment horizontal="right" vertical="center"/>
    </xf>
    <xf numFmtId="44" fontId="22" fillId="0" borderId="41" xfId="7" applyFont="1" applyFill="1" applyBorder="1" applyAlignment="1">
      <alignment horizontal="center" vertical="center"/>
    </xf>
    <xf numFmtId="44" fontId="22" fillId="0" borderId="38" xfId="7" applyFont="1" applyFill="1" applyBorder="1" applyAlignment="1">
      <alignment horizontal="center" vertical="center"/>
    </xf>
    <xf numFmtId="0" fontId="29" fillId="4" borderId="6" xfId="4" applyFont="1" applyFill="1" applyBorder="1" applyAlignment="1">
      <alignment horizontal="center"/>
    </xf>
    <xf numFmtId="1" fontId="28" fillId="2" borderId="5" xfId="3" applyNumberFormat="1" applyFont="1" applyFill="1" applyBorder="1" applyAlignment="1">
      <alignment horizontal="right" vertical="center"/>
    </xf>
    <xf numFmtId="1" fontId="28" fillId="2" borderId="6" xfId="3" applyNumberFormat="1" applyFont="1" applyFill="1" applyBorder="1" applyAlignment="1">
      <alignment horizontal="right" vertical="center"/>
    </xf>
    <xf numFmtId="1" fontId="28" fillId="2" borderId="7" xfId="3" applyNumberFormat="1" applyFont="1" applyFill="1" applyBorder="1" applyAlignment="1">
      <alignment horizontal="right" vertical="center"/>
    </xf>
    <xf numFmtId="2" fontId="22" fillId="4" borderId="25" xfId="3" applyNumberFormat="1" applyFont="1" applyFill="1" applyBorder="1" applyAlignment="1">
      <alignment horizontal="center" vertical="center"/>
    </xf>
    <xf numFmtId="2" fontId="22" fillId="4" borderId="37" xfId="3" applyNumberFormat="1" applyFont="1" applyFill="1" applyBorder="1" applyAlignment="1">
      <alignment horizontal="center" vertical="center"/>
    </xf>
    <xf numFmtId="2" fontId="22" fillId="0" borderId="22" xfId="3" applyNumberFormat="1" applyFont="1" applyFill="1" applyBorder="1" applyAlignment="1">
      <alignment horizontal="center" vertical="center"/>
    </xf>
    <xf numFmtId="2" fontId="22" fillId="0" borderId="20" xfId="3" applyNumberFormat="1" applyFont="1" applyFill="1" applyBorder="1" applyAlignment="1">
      <alignment horizontal="center" vertical="center"/>
    </xf>
    <xf numFmtId="44" fontId="23" fillId="4" borderId="25" xfId="7" applyFont="1" applyFill="1" applyBorder="1" applyAlignment="1">
      <alignment horizontal="center" vertical="center"/>
    </xf>
    <xf numFmtId="44" fontId="23" fillId="4" borderId="32" xfId="7" applyFont="1" applyFill="1" applyBorder="1" applyAlignment="1">
      <alignment horizontal="center" vertical="center"/>
    </xf>
    <xf numFmtId="0" fontId="22" fillId="0" borderId="55" xfId="3" applyFont="1" applyFill="1" applyBorder="1" applyAlignment="1">
      <alignment horizontal="left" vertical="center" wrapText="1"/>
    </xf>
    <xf numFmtId="0" fontId="22" fillId="0" borderId="12" xfId="3" applyFont="1" applyFill="1" applyBorder="1" applyAlignment="1">
      <alignment horizontal="left" vertical="center" wrapText="1"/>
    </xf>
    <xf numFmtId="0" fontId="22" fillId="0" borderId="40" xfId="3" applyFont="1" applyFill="1" applyBorder="1" applyAlignment="1">
      <alignment horizontal="left" vertical="center" wrapText="1"/>
    </xf>
    <xf numFmtId="2" fontId="22" fillId="0" borderId="55" xfId="3" applyNumberFormat="1" applyFont="1" applyFill="1" applyBorder="1" applyAlignment="1">
      <alignment horizontal="center" vertical="center"/>
    </xf>
    <xf numFmtId="2" fontId="22" fillId="0" borderId="40" xfId="3" applyNumberFormat="1" applyFont="1" applyFill="1" applyBorder="1" applyAlignment="1">
      <alignment horizontal="center" vertical="center"/>
    </xf>
    <xf numFmtId="44" fontId="23" fillId="0" borderId="12" xfId="4" applyNumberFormat="1" applyFont="1" applyFill="1" applyBorder="1" applyAlignment="1">
      <alignment horizontal="center" vertical="center"/>
    </xf>
    <xf numFmtId="44" fontId="23" fillId="0" borderId="13" xfId="4" applyNumberFormat="1" applyFont="1" applyFill="1" applyBorder="1" applyAlignment="1">
      <alignment horizontal="center" vertical="center"/>
    </xf>
    <xf numFmtId="0" fontId="22" fillId="0" borderId="50" xfId="3" applyFont="1" applyFill="1" applyBorder="1" applyAlignment="1">
      <alignment horizontal="left" vertical="center"/>
    </xf>
    <xf numFmtId="0" fontId="22" fillId="0" borderId="49" xfId="3" applyFont="1" applyFill="1" applyBorder="1" applyAlignment="1">
      <alignment horizontal="left" vertical="center"/>
    </xf>
    <xf numFmtId="0" fontId="22" fillId="0" borderId="51" xfId="3" applyFont="1" applyFill="1" applyBorder="1" applyAlignment="1">
      <alignment horizontal="left" vertical="center"/>
    </xf>
    <xf numFmtId="2" fontId="22" fillId="0" borderId="50" xfId="3" applyNumberFormat="1" applyFont="1" applyFill="1" applyBorder="1" applyAlignment="1">
      <alignment horizontal="center" vertical="center"/>
    </xf>
    <xf numFmtId="2" fontId="22" fillId="0" borderId="51" xfId="3" applyNumberFormat="1" applyFont="1" applyFill="1" applyBorder="1" applyAlignment="1">
      <alignment horizontal="center" vertical="center"/>
    </xf>
    <xf numFmtId="44" fontId="23" fillId="0" borderId="50" xfId="4" applyNumberFormat="1" applyFont="1" applyFill="1" applyBorder="1" applyAlignment="1">
      <alignment horizontal="center" vertical="center"/>
    </xf>
    <xf numFmtId="44" fontId="23" fillId="0" borderId="49" xfId="4" applyNumberFormat="1" applyFont="1" applyFill="1" applyBorder="1" applyAlignment="1">
      <alignment horizontal="center" vertical="center"/>
    </xf>
    <xf numFmtId="0" fontId="22" fillId="0" borderId="22" xfId="3" applyFont="1" applyFill="1" applyBorder="1" applyAlignment="1">
      <alignment horizontal="left" vertical="center" wrapText="1"/>
    </xf>
    <xf numFmtId="0" fontId="22" fillId="0" borderId="19" xfId="3" applyFont="1" applyFill="1" applyBorder="1" applyAlignment="1">
      <alignment horizontal="left" vertical="center" wrapText="1"/>
    </xf>
    <xf numFmtId="0" fontId="22" fillId="0" borderId="20" xfId="3" applyFont="1" applyFill="1" applyBorder="1" applyAlignment="1">
      <alignment horizontal="left" vertical="center" wrapText="1"/>
    </xf>
    <xf numFmtId="44" fontId="23" fillId="0" borderId="19" xfId="4" applyNumberFormat="1" applyFont="1" applyFill="1" applyBorder="1" applyAlignment="1">
      <alignment horizontal="center" vertical="center"/>
    </xf>
    <xf numFmtId="44" fontId="23" fillId="0" borderId="31" xfId="4" applyNumberFormat="1" applyFont="1" applyFill="1" applyBorder="1" applyAlignment="1">
      <alignment horizontal="center" vertical="center"/>
    </xf>
    <xf numFmtId="1" fontId="28" fillId="2" borderId="66" xfId="3" applyNumberFormat="1" applyFont="1" applyFill="1" applyBorder="1" applyAlignment="1">
      <alignment horizontal="right" vertical="center"/>
    </xf>
    <xf numFmtId="44" fontId="23" fillId="0" borderId="30" xfId="4" applyNumberFormat="1" applyFont="1" applyFill="1" applyBorder="1" applyAlignment="1">
      <alignment horizontal="center" vertical="center"/>
    </xf>
    <xf numFmtId="44" fontId="23" fillId="0" borderId="64" xfId="4" applyNumberFormat="1" applyFont="1" applyFill="1" applyBorder="1" applyAlignment="1">
      <alignment horizontal="center" vertical="center"/>
    </xf>
    <xf numFmtId="44" fontId="23" fillId="0" borderId="10" xfId="4" applyNumberFormat="1" applyFont="1" applyFill="1" applyBorder="1" applyAlignment="1">
      <alignment horizontal="center" vertical="center"/>
    </xf>
    <xf numFmtId="2" fontId="22" fillId="0" borderId="19" xfId="3" applyNumberFormat="1" applyFont="1" applyFill="1" applyBorder="1" applyAlignment="1">
      <alignment horizontal="center" vertical="center"/>
    </xf>
    <xf numFmtId="2" fontId="22" fillId="0" borderId="62" xfId="3" applyNumberFormat="1" applyFont="1" applyFill="1" applyBorder="1" applyAlignment="1">
      <alignment horizontal="center" vertical="center"/>
    </xf>
    <xf numFmtId="2" fontId="22" fillId="0" borderId="49" xfId="3" applyNumberFormat="1" applyFont="1" applyFill="1" applyBorder="1" applyAlignment="1">
      <alignment horizontal="center" vertical="center"/>
    </xf>
    <xf numFmtId="0" fontId="22" fillId="0" borderId="49" xfId="3" applyFont="1" applyFill="1" applyBorder="1" applyAlignment="1">
      <alignment horizontal="left" vertical="center" wrapText="1"/>
    </xf>
    <xf numFmtId="170" fontId="22" fillId="0" borderId="35" xfId="3" applyNumberFormat="1" applyFont="1" applyFill="1" applyBorder="1" applyAlignment="1">
      <alignment horizontal="center" vertical="center"/>
    </xf>
    <xf numFmtId="0" fontId="8" fillId="4" borderId="14" xfId="3" applyFont="1" applyFill="1" applyBorder="1" applyAlignment="1">
      <alignment horizontal="center" vertical="center"/>
    </xf>
    <xf numFmtId="0" fontId="8" fillId="4" borderId="16" xfId="3" applyFont="1" applyFill="1" applyBorder="1" applyAlignment="1">
      <alignment horizontal="center" vertical="center"/>
    </xf>
    <xf numFmtId="164" fontId="8" fillId="4" borderId="14" xfId="3" applyNumberFormat="1" applyFont="1" applyFill="1" applyBorder="1" applyAlignment="1">
      <alignment horizontal="center" vertical="center"/>
    </xf>
    <xf numFmtId="164" fontId="8" fillId="4" borderId="16" xfId="3" applyNumberFormat="1" applyFont="1" applyFill="1" applyBorder="1" applyAlignment="1">
      <alignment horizontal="center" vertical="center"/>
    </xf>
    <xf numFmtId="0" fontId="0" fillId="0" borderId="8" xfId="0" applyBorder="1"/>
    <xf numFmtId="0" fontId="12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</cellXfs>
  <cellStyles count="8">
    <cellStyle name="Moeda" xfId="7" builtinId="4"/>
    <cellStyle name="Moeda 2" xfId="5"/>
    <cellStyle name="Normal" xfId="0" builtinId="0"/>
    <cellStyle name="Normal 2" xfId="4"/>
    <cellStyle name="Normal 4" xfId="3"/>
    <cellStyle name="Normal 5 2" xfId="6"/>
    <cellStyle name="Porcentagem" xfId="1" builtinId="5"/>
    <cellStyle name="Vírgula" xfId="2" builtinId="3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view="pageBreakPreview" zoomScaleNormal="100" zoomScaleSheetLayoutView="100" workbookViewId="0">
      <selection activeCell="C24" sqref="C24:D24"/>
    </sheetView>
  </sheetViews>
  <sheetFormatPr defaultRowHeight="15" x14ac:dyDescent="0.25"/>
  <cols>
    <col min="2" max="2" width="49.5703125" customWidth="1"/>
    <col min="3" max="4" width="16" customWidth="1"/>
  </cols>
  <sheetData>
    <row r="1" spans="1:7" x14ac:dyDescent="0.25">
      <c r="A1" s="337" t="s">
        <v>37</v>
      </c>
      <c r="B1" s="337"/>
      <c r="C1" s="337"/>
      <c r="D1" s="337"/>
    </row>
    <row r="2" spans="1:7" ht="15" customHeight="1" x14ac:dyDescent="0.25">
      <c r="A2" s="337"/>
      <c r="B2" s="337"/>
      <c r="C2" s="337"/>
      <c r="D2" s="337"/>
    </row>
    <row r="3" spans="1:7" x14ac:dyDescent="0.25">
      <c r="A3" s="338" t="s">
        <v>374</v>
      </c>
      <c r="B3" s="338"/>
      <c r="C3" s="338"/>
      <c r="D3" s="338"/>
    </row>
    <row r="4" spans="1:7" x14ac:dyDescent="0.25">
      <c r="A4" s="339" t="s">
        <v>375</v>
      </c>
      <c r="B4" s="339"/>
      <c r="C4" s="339"/>
      <c r="D4" s="339"/>
    </row>
    <row r="5" spans="1:7" ht="15" customHeight="1" x14ac:dyDescent="0.25">
      <c r="A5" s="340" t="s">
        <v>376</v>
      </c>
      <c r="B5" s="340"/>
      <c r="C5" s="340"/>
      <c r="D5" s="340"/>
    </row>
    <row r="6" spans="1:7" x14ac:dyDescent="0.25">
      <c r="A6" s="340"/>
      <c r="B6" s="340"/>
      <c r="C6" s="340"/>
      <c r="D6" s="340"/>
    </row>
    <row r="7" spans="1:7" ht="12" customHeight="1" x14ac:dyDescent="0.25">
      <c r="A7" s="335" t="s">
        <v>26</v>
      </c>
      <c r="B7" s="335" t="s">
        <v>27</v>
      </c>
      <c r="C7" s="335" t="s">
        <v>36</v>
      </c>
      <c r="D7" s="336" t="s">
        <v>38</v>
      </c>
    </row>
    <row r="8" spans="1:7" x14ac:dyDescent="0.25">
      <c r="A8" s="335"/>
      <c r="B8" s="335"/>
      <c r="C8" s="335"/>
      <c r="D8" s="336"/>
    </row>
    <row r="9" spans="1:7" x14ac:dyDescent="0.25">
      <c r="A9" s="304" t="s">
        <v>9</v>
      </c>
      <c r="B9" s="305" t="str">
        <f>'PLANILHA ORÇAMENTÁRIA'!D8</f>
        <v>SERVIÇOS PRELIMINARES</v>
      </c>
      <c r="C9" s="307">
        <f>D9/$C$22</f>
        <v>4.9694944873591732E-2</v>
      </c>
      <c r="D9" s="308">
        <f>'PLANILHA ORÇAMENTÁRIA'!H8</f>
        <v>4979.6751999999997</v>
      </c>
      <c r="G9" s="22"/>
    </row>
    <row r="10" spans="1:7" x14ac:dyDescent="0.25">
      <c r="A10" s="304" t="s">
        <v>13</v>
      </c>
      <c r="B10" s="305" t="str">
        <f>'PLANILHA ORÇAMENTÁRIA'!D17</f>
        <v>PAREDES E GRADIS</v>
      </c>
      <c r="C10" s="307">
        <f t="shared" ref="C10:C21" si="0">D10/$C$22</f>
        <v>0.14357825363111373</v>
      </c>
      <c r="D10" s="308">
        <f>'PLANILHA ORÇAMENTÁRIA'!H17</f>
        <v>14387.2394</v>
      </c>
    </row>
    <row r="11" spans="1:7" x14ac:dyDescent="0.25">
      <c r="A11" s="304" t="s">
        <v>14</v>
      </c>
      <c r="B11" s="305" t="str">
        <f>'PLANILHA ORÇAMENTÁRIA'!D25</f>
        <v>REVESTIMENTOS DE PAREDES</v>
      </c>
      <c r="C11" s="307">
        <f t="shared" si="0"/>
        <v>5.2942080656470797E-2</v>
      </c>
      <c r="D11" s="308">
        <f>'PLANILHA ORÇAMENTÁRIA'!H25</f>
        <v>5305.0540000000001</v>
      </c>
    </row>
    <row r="12" spans="1:7" x14ac:dyDescent="0.25">
      <c r="A12" s="304" t="s">
        <v>256</v>
      </c>
      <c r="B12" s="305" t="str">
        <f>'PLANILHA ORÇAMENTÁRIA'!D28</f>
        <v>REVESTIMENTOS DE PISOS</v>
      </c>
      <c r="C12" s="307">
        <f t="shared" si="0"/>
        <v>0.29112195997124152</v>
      </c>
      <c r="D12" s="308">
        <f>'PLANILHA ORÇAMENTÁRIA'!H28</f>
        <v>29171.836450000003</v>
      </c>
    </row>
    <row r="13" spans="1:7" x14ac:dyDescent="0.25">
      <c r="A13" s="304" t="s">
        <v>274</v>
      </c>
      <c r="B13" s="305" t="str">
        <f>'PLANILHA ORÇAMENTÁRIA'!D35</f>
        <v xml:space="preserve">INSTALAÇÕES HIDROSSANITÁRIAS </v>
      </c>
      <c r="C13" s="307">
        <f t="shared" si="0"/>
        <v>2.76248066746169E-3</v>
      </c>
      <c r="D13" s="308">
        <f>'PLANILHA ORÇAMENTÁRIA'!H35</f>
        <v>276.81400000000002</v>
      </c>
    </row>
    <row r="14" spans="1:7" x14ac:dyDescent="0.25">
      <c r="A14" s="304" t="s">
        <v>277</v>
      </c>
      <c r="B14" s="305" t="str">
        <f>'PLANILHA ORÇAMENTÁRIA'!D38</f>
        <v>INSTALAÇÕES ELÉTRICAS</v>
      </c>
      <c r="C14" s="307">
        <f t="shared" si="0"/>
        <v>2.9752048718285695E-2</v>
      </c>
      <c r="D14" s="308">
        <f>'PLANILHA ORÇAMENTÁRIA'!H38</f>
        <v>2981.3</v>
      </c>
    </row>
    <row r="15" spans="1:7" x14ac:dyDescent="0.25">
      <c r="A15" s="304" t="s">
        <v>282</v>
      </c>
      <c r="B15" s="305" t="str">
        <f>'PLANILHA ORÇAMENTÁRIA'!D45</f>
        <v>PERGOLADO</v>
      </c>
      <c r="C15" s="307">
        <f t="shared" si="0"/>
        <v>8.7457630668321185E-2</v>
      </c>
      <c r="D15" s="308">
        <f>'PLANILHA ORÇAMENTÁRIA'!H45</f>
        <v>8763.68</v>
      </c>
    </row>
    <row r="16" spans="1:7" x14ac:dyDescent="0.25">
      <c r="A16" s="304" t="s">
        <v>284</v>
      </c>
      <c r="B16" s="305" t="str">
        <f>'PLANILHA ORÇAMENTÁRIA'!D47</f>
        <v>GRANITO</v>
      </c>
      <c r="C16" s="307">
        <f t="shared" si="0"/>
        <v>1.9107623329880037E-2</v>
      </c>
      <c r="D16" s="308">
        <f>'PLANILHA ORÇAMENTÁRIA'!H47</f>
        <v>1914.6768000000002</v>
      </c>
    </row>
    <row r="17" spans="1:4" x14ac:dyDescent="0.25">
      <c r="A17" s="304" t="s">
        <v>286</v>
      </c>
      <c r="B17" s="305" t="str">
        <f>'PLANILHA ORÇAMENTÁRIA'!D49</f>
        <v>PINTURA</v>
      </c>
      <c r="C17" s="307">
        <f t="shared" si="0"/>
        <v>1.6934546185899898E-2</v>
      </c>
      <c r="D17" s="308">
        <f>'PLANILHA ORÇAMENTÁRIA'!H49</f>
        <v>1696.9239000000002</v>
      </c>
    </row>
    <row r="18" spans="1:4" x14ac:dyDescent="0.25">
      <c r="A18" s="304" t="s">
        <v>288</v>
      </c>
      <c r="B18" s="305" t="str">
        <f>'PLANILHA ORÇAMENTÁRIA'!D51</f>
        <v xml:space="preserve">PAISAGISMO </v>
      </c>
      <c r="C18" s="307">
        <f t="shared" si="0"/>
        <v>2.9525576678305385E-2</v>
      </c>
      <c r="D18" s="308">
        <f>'PLANILHA ORÇAMENTÁRIA'!H51</f>
        <v>2958.6064000000001</v>
      </c>
    </row>
    <row r="19" spans="1:4" x14ac:dyDescent="0.25">
      <c r="A19" s="304" t="s">
        <v>292</v>
      </c>
      <c r="B19" s="305" t="str">
        <f>'PLANILHA ORÇAMENTÁRIA'!D55</f>
        <v xml:space="preserve">BRINQUEDOS </v>
      </c>
      <c r="C19" s="307">
        <f t="shared" si="0"/>
        <v>0.24807358615634623</v>
      </c>
      <c r="D19" s="308">
        <f>'PLANILHA ORÇAMENTÁRIA'!H55</f>
        <v>24858.18</v>
      </c>
    </row>
    <row r="20" spans="1:4" x14ac:dyDescent="0.25">
      <c r="A20" s="304" t="s">
        <v>298</v>
      </c>
      <c r="B20" s="305" t="str">
        <f>'PLANILHA ORÇAMENTÁRIA'!D61</f>
        <v>SERVIÇOS COMPLEMENTARES</v>
      </c>
      <c r="C20" s="307">
        <f t="shared" si="0"/>
        <v>2.3732181268567683E-2</v>
      </c>
      <c r="D20" s="308">
        <f>'PLANILHA ORÇAMENTÁRIA'!H61</f>
        <v>2378.08</v>
      </c>
    </row>
    <row r="21" spans="1:4" x14ac:dyDescent="0.25">
      <c r="A21" s="304" t="s">
        <v>303</v>
      </c>
      <c r="B21" s="305" t="str">
        <f>'PLANILHA ORÇAMENTÁRIA'!D64</f>
        <v xml:space="preserve">LIMPEZA </v>
      </c>
      <c r="C21" s="307">
        <f t="shared" si="0"/>
        <v>5.3170871945141997E-3</v>
      </c>
      <c r="D21" s="308">
        <f>'PLANILHA ORÇAMENTÁRIA'!H64</f>
        <v>532.79800000000012</v>
      </c>
    </row>
    <row r="22" spans="1:4" x14ac:dyDescent="0.25">
      <c r="A22" s="344" t="s">
        <v>39</v>
      </c>
      <c r="B22" s="309" t="s">
        <v>40</v>
      </c>
      <c r="C22" s="345">
        <f>'PLANILHA ORÇAMENTÁRIA'!H66</f>
        <v>100204.86415000002</v>
      </c>
      <c r="D22" s="345"/>
    </row>
    <row r="23" spans="1:4" x14ac:dyDescent="0.25">
      <c r="A23" s="344"/>
      <c r="B23" s="309" t="s">
        <v>41</v>
      </c>
      <c r="C23" s="346">
        <v>200.3</v>
      </c>
      <c r="D23" s="346"/>
    </row>
    <row r="24" spans="1:4" x14ac:dyDescent="0.25">
      <c r="A24" s="344"/>
      <c r="B24" s="309" t="s">
        <v>42</v>
      </c>
      <c r="C24" s="347">
        <f>C22/C23</f>
        <v>500.27390988517232</v>
      </c>
      <c r="D24" s="347"/>
    </row>
    <row r="25" spans="1:4" x14ac:dyDescent="0.25">
      <c r="A25" s="341"/>
      <c r="B25" s="341"/>
      <c r="C25" s="341"/>
      <c r="D25" s="341"/>
    </row>
    <row r="26" spans="1:4" x14ac:dyDescent="0.25">
      <c r="A26" s="342"/>
      <c r="B26" s="342"/>
      <c r="C26" s="342"/>
      <c r="D26" s="342"/>
    </row>
    <row r="27" spans="1:4" x14ac:dyDescent="0.25">
      <c r="A27" s="342"/>
      <c r="B27" s="342"/>
      <c r="C27" s="342"/>
      <c r="D27" s="342"/>
    </row>
    <row r="28" spans="1:4" x14ac:dyDescent="0.25">
      <c r="A28" s="342"/>
      <c r="B28" s="342"/>
      <c r="C28" s="342"/>
      <c r="D28" s="342"/>
    </row>
    <row r="29" spans="1:4" x14ac:dyDescent="0.25">
      <c r="A29" s="342"/>
      <c r="B29" s="342"/>
      <c r="C29" s="342"/>
      <c r="D29" s="342"/>
    </row>
    <row r="30" spans="1:4" x14ac:dyDescent="0.25">
      <c r="A30" s="342"/>
      <c r="B30" s="342"/>
      <c r="C30" s="342"/>
      <c r="D30" s="342"/>
    </row>
    <row r="31" spans="1:4" x14ac:dyDescent="0.25">
      <c r="A31" s="342"/>
      <c r="B31" s="342"/>
      <c r="C31" s="342"/>
      <c r="D31" s="342"/>
    </row>
    <row r="32" spans="1:4" x14ac:dyDescent="0.25">
      <c r="A32" s="342"/>
      <c r="B32" s="342"/>
      <c r="C32" s="342"/>
      <c r="D32" s="342"/>
    </row>
    <row r="33" spans="1:4" x14ac:dyDescent="0.25">
      <c r="A33" s="342"/>
      <c r="B33" s="342"/>
      <c r="C33" s="342"/>
      <c r="D33" s="342"/>
    </row>
    <row r="34" spans="1:4" x14ac:dyDescent="0.25">
      <c r="A34" s="342"/>
      <c r="B34" s="342"/>
      <c r="C34" s="342"/>
      <c r="D34" s="342"/>
    </row>
    <row r="35" spans="1:4" x14ac:dyDescent="0.25">
      <c r="A35" s="342"/>
      <c r="B35" s="342"/>
      <c r="C35" s="342"/>
      <c r="D35" s="342"/>
    </row>
    <row r="36" spans="1:4" x14ac:dyDescent="0.25">
      <c r="A36" s="342"/>
      <c r="B36" s="342"/>
      <c r="C36" s="342"/>
      <c r="D36" s="342"/>
    </row>
    <row r="37" spans="1:4" x14ac:dyDescent="0.25">
      <c r="A37" s="5"/>
      <c r="B37" s="5"/>
      <c r="C37" s="5"/>
      <c r="D37" s="5"/>
    </row>
    <row r="38" spans="1:4" x14ac:dyDescent="0.25">
      <c r="A38" s="5"/>
      <c r="B38" s="5"/>
      <c r="C38" s="5"/>
      <c r="D38" s="5"/>
    </row>
    <row r="39" spans="1:4" x14ac:dyDescent="0.25">
      <c r="A39" s="5"/>
      <c r="B39" s="343"/>
      <c r="C39" s="343"/>
      <c r="D39" s="5"/>
    </row>
    <row r="40" spans="1:4" x14ac:dyDescent="0.25">
      <c r="A40" s="5"/>
      <c r="B40" s="343"/>
      <c r="C40" s="343"/>
      <c r="D40" s="5"/>
    </row>
    <row r="41" spans="1:4" x14ac:dyDescent="0.25">
      <c r="A41" s="5"/>
      <c r="B41" s="5"/>
      <c r="C41" s="5"/>
      <c r="D41" s="5"/>
    </row>
    <row r="42" spans="1:4" x14ac:dyDescent="0.25">
      <c r="A42" s="5"/>
      <c r="B42" s="5"/>
      <c r="C42" s="5"/>
      <c r="D42" s="5"/>
    </row>
    <row r="43" spans="1:4" x14ac:dyDescent="0.25">
      <c r="A43" s="5"/>
      <c r="B43" s="5"/>
      <c r="C43" s="5"/>
      <c r="D43" s="5"/>
    </row>
    <row r="44" spans="1:4" x14ac:dyDescent="0.25">
      <c r="A44" s="5"/>
      <c r="B44" s="5"/>
      <c r="C44" s="5"/>
      <c r="D44" s="5"/>
    </row>
    <row r="45" spans="1:4" x14ac:dyDescent="0.25">
      <c r="A45" s="5"/>
      <c r="B45" s="5"/>
      <c r="C45" s="5"/>
      <c r="D45" s="5"/>
    </row>
    <row r="46" spans="1:4" x14ac:dyDescent="0.25">
      <c r="A46" s="5"/>
      <c r="B46" s="5"/>
      <c r="C46" s="5"/>
      <c r="D46" s="5"/>
    </row>
    <row r="47" spans="1:4" x14ac:dyDescent="0.25">
      <c r="A47" s="5"/>
      <c r="B47" s="5"/>
      <c r="C47" s="5"/>
      <c r="D47" s="5"/>
    </row>
    <row r="48" spans="1:4" x14ac:dyDescent="0.25">
      <c r="A48" s="5"/>
      <c r="B48" s="5"/>
      <c r="C48" s="5"/>
      <c r="D48" s="5"/>
    </row>
    <row r="49" spans="1:4" x14ac:dyDescent="0.25">
      <c r="A49" s="5"/>
      <c r="B49" s="5"/>
      <c r="C49" s="5"/>
      <c r="D49" s="5"/>
    </row>
    <row r="50" spans="1:4" x14ac:dyDescent="0.25">
      <c r="A50" s="5"/>
      <c r="B50" s="5"/>
      <c r="C50" s="5"/>
      <c r="D50" s="5"/>
    </row>
    <row r="51" spans="1:4" x14ac:dyDescent="0.25">
      <c r="A51" s="5"/>
      <c r="B51" s="5"/>
      <c r="C51" s="5"/>
      <c r="D51" s="5"/>
    </row>
    <row r="52" spans="1:4" x14ac:dyDescent="0.25">
      <c r="A52" s="5"/>
      <c r="B52" s="5"/>
      <c r="C52" s="5"/>
      <c r="D52" s="5"/>
    </row>
    <row r="53" spans="1:4" x14ac:dyDescent="0.25">
      <c r="A53" s="5"/>
      <c r="B53" s="5"/>
      <c r="C53" s="5"/>
      <c r="D53" s="5"/>
    </row>
    <row r="54" spans="1:4" x14ac:dyDescent="0.25">
      <c r="A54" s="5"/>
      <c r="B54" s="5"/>
      <c r="C54" s="5"/>
      <c r="D54" s="5"/>
    </row>
    <row r="55" spans="1:4" x14ac:dyDescent="0.25">
      <c r="A55" s="5"/>
      <c r="B55" s="5"/>
      <c r="C55" s="5"/>
      <c r="D55" s="5"/>
    </row>
    <row r="56" spans="1:4" x14ac:dyDescent="0.25">
      <c r="A56" s="5"/>
      <c r="B56" s="5"/>
      <c r="C56" s="5"/>
      <c r="D56" s="5"/>
    </row>
    <row r="57" spans="1:4" x14ac:dyDescent="0.25">
      <c r="A57" s="5"/>
      <c r="B57" s="5"/>
      <c r="C57" s="5"/>
      <c r="D57" s="5"/>
    </row>
    <row r="58" spans="1:4" x14ac:dyDescent="0.25">
      <c r="A58" s="5"/>
      <c r="B58" s="5"/>
      <c r="C58" s="5"/>
      <c r="D58" s="5"/>
    </row>
    <row r="59" spans="1:4" x14ac:dyDescent="0.25">
      <c r="A59" s="5"/>
      <c r="B59" s="5"/>
      <c r="C59" s="5"/>
      <c r="D59" s="5"/>
    </row>
    <row r="60" spans="1:4" x14ac:dyDescent="0.25">
      <c r="A60" s="5"/>
      <c r="B60" s="5"/>
      <c r="C60" s="5"/>
      <c r="D60" s="5"/>
    </row>
    <row r="61" spans="1:4" x14ac:dyDescent="0.25">
      <c r="A61" s="5"/>
      <c r="B61" s="5"/>
      <c r="C61" s="5"/>
      <c r="D61" s="5"/>
    </row>
    <row r="62" spans="1:4" x14ac:dyDescent="0.25">
      <c r="A62" s="5"/>
      <c r="B62" s="5"/>
      <c r="C62" s="5"/>
      <c r="D62" s="5"/>
    </row>
  </sheetData>
  <mergeCells count="15">
    <mergeCell ref="A25:D36"/>
    <mergeCell ref="B39:C39"/>
    <mergeCell ref="B40:C40"/>
    <mergeCell ref="A22:A24"/>
    <mergeCell ref="C22:D22"/>
    <mergeCell ref="C23:D23"/>
    <mergeCell ref="C24:D24"/>
    <mergeCell ref="A7:A8"/>
    <mergeCell ref="B7:B8"/>
    <mergeCell ref="C7:C8"/>
    <mergeCell ref="D7:D8"/>
    <mergeCell ref="A1:D2"/>
    <mergeCell ref="A3:D3"/>
    <mergeCell ref="A4:D4"/>
    <mergeCell ref="A5:D6"/>
  </mergeCells>
  <pageMargins left="0.511811024" right="0.511811024" top="1.5735416666666666" bottom="0.78740157499999996" header="0.31496062000000002" footer="0.31496062000000002"/>
  <pageSetup paperSize="9" fitToHeight="0" orientation="portrait" verticalDpi="4294967293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view="pageBreakPreview" topLeftCell="A67" zoomScaleNormal="100" zoomScaleSheetLayoutView="100" zoomScalePageLayoutView="70" workbookViewId="0">
      <selection activeCell="C37" sqref="C37"/>
    </sheetView>
  </sheetViews>
  <sheetFormatPr defaultRowHeight="15" x14ac:dyDescent="0.25"/>
  <cols>
    <col min="1" max="1" width="9.140625" style="28"/>
    <col min="2" max="2" width="9.85546875" style="28" bestFit="1" customWidth="1"/>
    <col min="3" max="3" width="9.85546875" style="28" customWidth="1"/>
    <col min="4" max="4" width="80.42578125" style="29" customWidth="1"/>
    <col min="5" max="5" width="7.7109375" style="28" customWidth="1"/>
    <col min="6" max="6" width="10.7109375" style="30" customWidth="1"/>
    <col min="7" max="7" width="13.5703125" style="31" customWidth="1"/>
    <col min="8" max="8" width="12.5703125" style="31" customWidth="1"/>
    <col min="9" max="9" width="9.140625" style="27"/>
    <col min="10" max="10" width="18.42578125" style="27" customWidth="1"/>
    <col min="11" max="16384" width="9.140625" style="27"/>
  </cols>
  <sheetData>
    <row r="1" spans="1:10" s="24" customFormat="1" ht="30" customHeight="1" x14ac:dyDescent="0.25">
      <c r="A1" s="364" t="s">
        <v>79</v>
      </c>
      <c r="B1" s="364"/>
      <c r="C1" s="364"/>
      <c r="D1" s="364"/>
      <c r="E1" s="363" t="s">
        <v>8</v>
      </c>
      <c r="F1" s="363"/>
      <c r="G1" s="363"/>
      <c r="H1" s="363"/>
    </row>
    <row r="2" spans="1:10" s="24" customFormat="1" ht="15.75" customHeight="1" x14ac:dyDescent="0.25">
      <c r="A2" s="364"/>
      <c r="B2" s="364"/>
      <c r="C2" s="364"/>
      <c r="D2" s="364"/>
      <c r="E2" s="361" t="s">
        <v>259</v>
      </c>
      <c r="F2" s="361"/>
      <c r="G2" s="361"/>
      <c r="H2" s="361"/>
    </row>
    <row r="3" spans="1:10" s="24" customFormat="1" ht="15.75" x14ac:dyDescent="0.25">
      <c r="A3" s="356" t="s">
        <v>52</v>
      </c>
      <c r="B3" s="356"/>
      <c r="C3" s="356"/>
      <c r="D3" s="356"/>
      <c r="E3" s="362" t="s">
        <v>87</v>
      </c>
      <c r="F3" s="362"/>
      <c r="G3" s="362"/>
      <c r="H3" s="362"/>
    </row>
    <row r="4" spans="1:10" s="24" customFormat="1" ht="15.75" x14ac:dyDescent="0.25">
      <c r="A4" s="356" t="s">
        <v>53</v>
      </c>
      <c r="B4" s="356"/>
      <c r="C4" s="356"/>
      <c r="D4" s="356"/>
      <c r="E4" s="357" t="s">
        <v>249</v>
      </c>
      <c r="F4" s="357"/>
      <c r="G4" s="358" t="s">
        <v>359</v>
      </c>
      <c r="H4" s="358"/>
    </row>
    <row r="5" spans="1:10" s="24" customFormat="1" ht="15.75" x14ac:dyDescent="0.25">
      <c r="A5" s="360"/>
      <c r="B5" s="360"/>
      <c r="C5" s="360"/>
      <c r="D5" s="360"/>
      <c r="E5" s="360"/>
      <c r="F5" s="360"/>
      <c r="G5" s="360"/>
      <c r="H5" s="360"/>
      <c r="J5" s="302"/>
    </row>
    <row r="6" spans="1:10" s="4" customFormat="1" ht="15.75" x14ac:dyDescent="0.25">
      <c r="A6" s="355" t="s">
        <v>0</v>
      </c>
      <c r="B6" s="355"/>
      <c r="C6" s="355" t="s">
        <v>3</v>
      </c>
      <c r="D6" s="355" t="s">
        <v>62</v>
      </c>
      <c r="E6" s="355" t="s">
        <v>4</v>
      </c>
      <c r="F6" s="359" t="s">
        <v>5</v>
      </c>
      <c r="G6" s="354" t="s">
        <v>6</v>
      </c>
      <c r="H6" s="354" t="s">
        <v>7</v>
      </c>
    </row>
    <row r="7" spans="1:10" s="24" customFormat="1" ht="15.75" x14ac:dyDescent="0.25">
      <c r="A7" s="226" t="s">
        <v>1</v>
      </c>
      <c r="B7" s="226" t="s">
        <v>2</v>
      </c>
      <c r="C7" s="355"/>
      <c r="D7" s="355"/>
      <c r="E7" s="355"/>
      <c r="F7" s="359"/>
      <c r="G7" s="354"/>
      <c r="H7" s="354"/>
      <c r="I7" s="25"/>
    </row>
    <row r="8" spans="1:10" s="17" customFormat="1" ht="15.75" x14ac:dyDescent="0.25">
      <c r="A8" s="352"/>
      <c r="B8" s="352"/>
      <c r="C8" s="212" t="s">
        <v>9</v>
      </c>
      <c r="D8" s="220" t="s">
        <v>10</v>
      </c>
      <c r="E8" s="282"/>
      <c r="F8" s="282"/>
      <c r="G8" s="283"/>
      <c r="H8" s="284">
        <f>SUM(H9,H11)</f>
        <v>4979.6751999999997</v>
      </c>
    </row>
    <row r="9" spans="1:10" s="69" customFormat="1" ht="15.75" x14ac:dyDescent="0.25">
      <c r="A9" s="285"/>
      <c r="B9" s="285"/>
      <c r="C9" s="40" t="s">
        <v>11</v>
      </c>
      <c r="D9" s="70" t="s">
        <v>74</v>
      </c>
      <c r="E9" s="285"/>
      <c r="F9" s="285"/>
      <c r="G9" s="286"/>
      <c r="H9" s="287">
        <f>H10</f>
        <v>3632.85</v>
      </c>
    </row>
    <row r="10" spans="1:10" s="24" customFormat="1" ht="31.5" x14ac:dyDescent="0.25">
      <c r="A10" s="81" t="s">
        <v>67</v>
      </c>
      <c r="B10" s="81" t="s">
        <v>346</v>
      </c>
      <c r="C10" s="81" t="s">
        <v>64</v>
      </c>
      <c r="D10" s="85" t="s">
        <v>330</v>
      </c>
      <c r="E10" s="81" t="s">
        <v>12</v>
      </c>
      <c r="F10" s="111">
        <v>57.5</v>
      </c>
      <c r="G10" s="111">
        <v>63.18</v>
      </c>
      <c r="H10" s="37">
        <f>G10*F10</f>
        <v>3632.85</v>
      </c>
      <c r="J10" s="26"/>
    </row>
    <row r="11" spans="1:10" s="24" customFormat="1" ht="15.75" x14ac:dyDescent="0.25">
      <c r="A11" s="366"/>
      <c r="B11" s="366"/>
      <c r="C11" s="40" t="s">
        <v>68</v>
      </c>
      <c r="D11" s="86" t="s">
        <v>63</v>
      </c>
      <c r="E11" s="288"/>
      <c r="F11" s="288"/>
      <c r="G11" s="289"/>
      <c r="H11" s="290">
        <f>SUM(H12:H16)</f>
        <v>1346.8252000000002</v>
      </c>
    </row>
    <row r="12" spans="1:10" ht="15.75" x14ac:dyDescent="0.25">
      <c r="A12" s="34" t="s">
        <v>67</v>
      </c>
      <c r="B12" s="83">
        <v>97645</v>
      </c>
      <c r="C12" s="34" t="s">
        <v>69</v>
      </c>
      <c r="D12" s="82" t="s">
        <v>81</v>
      </c>
      <c r="E12" s="83" t="s">
        <v>51</v>
      </c>
      <c r="F12" s="37">
        <v>2</v>
      </c>
      <c r="G12" s="301">
        <v>22.08</v>
      </c>
      <c r="H12" s="37">
        <f>G12*F12</f>
        <v>44.16</v>
      </c>
    </row>
    <row r="13" spans="1:10" ht="15.75" x14ac:dyDescent="0.25">
      <c r="A13" s="83" t="s">
        <v>60</v>
      </c>
      <c r="B13" s="83">
        <v>10208</v>
      </c>
      <c r="C13" s="34" t="s">
        <v>70</v>
      </c>
      <c r="D13" s="82" t="s">
        <v>100</v>
      </c>
      <c r="E13" s="83" t="s">
        <v>12</v>
      </c>
      <c r="F13" s="37">
        <v>18.760000000000002</v>
      </c>
      <c r="G13" s="301">
        <v>7.74</v>
      </c>
      <c r="H13" s="37">
        <f t="shared" ref="H13:H16" si="0">G13*F13</f>
        <v>145.20240000000001</v>
      </c>
    </row>
    <row r="14" spans="1:10" ht="31.5" x14ac:dyDescent="0.25">
      <c r="A14" s="34" t="s">
        <v>60</v>
      </c>
      <c r="B14" s="34">
        <v>10246</v>
      </c>
      <c r="C14" s="34" t="s">
        <v>71</v>
      </c>
      <c r="D14" s="82" t="s">
        <v>98</v>
      </c>
      <c r="E14" s="34" t="s">
        <v>12</v>
      </c>
      <c r="F14" s="37">
        <v>54.12</v>
      </c>
      <c r="G14" s="37">
        <v>2.91</v>
      </c>
      <c r="H14" s="37">
        <f t="shared" si="0"/>
        <v>157.48920000000001</v>
      </c>
    </row>
    <row r="15" spans="1:10" ht="15.75" x14ac:dyDescent="0.25">
      <c r="A15" s="83" t="s">
        <v>60</v>
      </c>
      <c r="B15" s="83">
        <v>10224</v>
      </c>
      <c r="C15" s="34" t="s">
        <v>72</v>
      </c>
      <c r="D15" s="82" t="s">
        <v>97</v>
      </c>
      <c r="E15" s="83" t="s">
        <v>12</v>
      </c>
      <c r="F15" s="37">
        <v>23.09</v>
      </c>
      <c r="G15" s="301">
        <v>13.64</v>
      </c>
      <c r="H15" s="37">
        <f t="shared" si="0"/>
        <v>314.94760000000002</v>
      </c>
    </row>
    <row r="16" spans="1:10" ht="15.75" x14ac:dyDescent="0.25">
      <c r="A16" s="34" t="s">
        <v>60</v>
      </c>
      <c r="B16" s="34">
        <v>10402</v>
      </c>
      <c r="C16" s="34" t="s">
        <v>73</v>
      </c>
      <c r="D16" s="35" t="s">
        <v>80</v>
      </c>
      <c r="E16" s="34" t="s">
        <v>12</v>
      </c>
      <c r="F16" s="37">
        <v>200.3</v>
      </c>
      <c r="G16" s="37">
        <v>3.42</v>
      </c>
      <c r="H16" s="37">
        <f t="shared" si="0"/>
        <v>685.02600000000007</v>
      </c>
    </row>
    <row r="17" spans="1:8" ht="15.75" x14ac:dyDescent="0.25">
      <c r="A17" s="352"/>
      <c r="B17" s="352"/>
      <c r="C17" s="212" t="s">
        <v>13</v>
      </c>
      <c r="D17" s="220" t="s">
        <v>89</v>
      </c>
      <c r="E17" s="282"/>
      <c r="F17" s="282"/>
      <c r="G17" s="283"/>
      <c r="H17" s="284">
        <f>SUM(H18,H20,H22)</f>
        <v>14387.2394</v>
      </c>
    </row>
    <row r="18" spans="1:8" ht="15.75" x14ac:dyDescent="0.25">
      <c r="A18" s="285"/>
      <c r="B18" s="285"/>
      <c r="C18" s="40" t="s">
        <v>75</v>
      </c>
      <c r="D18" s="70" t="s">
        <v>90</v>
      </c>
      <c r="E18" s="285"/>
      <c r="F18" s="285"/>
      <c r="G18" s="286"/>
      <c r="H18" s="290">
        <f>SUM(H19:H19)</f>
        <v>1736.2492</v>
      </c>
    </row>
    <row r="19" spans="1:8" ht="31.5" x14ac:dyDescent="0.25">
      <c r="A19" s="36" t="s">
        <v>60</v>
      </c>
      <c r="B19" s="36">
        <v>50606</v>
      </c>
      <c r="C19" s="36" t="s">
        <v>76</v>
      </c>
      <c r="D19" s="98" t="s">
        <v>88</v>
      </c>
      <c r="E19" s="77" t="s">
        <v>12</v>
      </c>
      <c r="F19" s="77">
        <v>35.74</v>
      </c>
      <c r="G19" s="214">
        <v>48.58</v>
      </c>
      <c r="H19" s="214">
        <f>G19*F19</f>
        <v>1736.2492</v>
      </c>
    </row>
    <row r="20" spans="1:8" ht="15.75" x14ac:dyDescent="0.25">
      <c r="A20" s="285"/>
      <c r="B20" s="285"/>
      <c r="C20" s="40" t="s">
        <v>77</v>
      </c>
      <c r="D20" s="70" t="s">
        <v>91</v>
      </c>
      <c r="E20" s="285"/>
      <c r="F20" s="285"/>
      <c r="G20" s="286"/>
      <c r="H20" s="290">
        <f>SUM(H21:H21)</f>
        <v>249.5</v>
      </c>
    </row>
    <row r="21" spans="1:8" ht="31.5" x14ac:dyDescent="0.25">
      <c r="A21" s="36" t="s">
        <v>60</v>
      </c>
      <c r="B21" s="36">
        <v>151601</v>
      </c>
      <c r="C21" s="36" t="s">
        <v>78</v>
      </c>
      <c r="D21" s="99" t="s">
        <v>137</v>
      </c>
      <c r="E21" s="77" t="s">
        <v>49</v>
      </c>
      <c r="F21" s="77">
        <v>25</v>
      </c>
      <c r="G21" s="214">
        <v>9.98</v>
      </c>
      <c r="H21" s="214">
        <f>G21*F21</f>
        <v>249.5</v>
      </c>
    </row>
    <row r="22" spans="1:8" ht="15.75" x14ac:dyDescent="0.25">
      <c r="A22" s="285"/>
      <c r="B22" s="285"/>
      <c r="C22" s="40" t="s">
        <v>92</v>
      </c>
      <c r="D22" s="70" t="s">
        <v>93</v>
      </c>
      <c r="E22" s="285"/>
      <c r="F22" s="285"/>
      <c r="G22" s="286"/>
      <c r="H22" s="290">
        <f>SUM(H23:H24)</f>
        <v>12401.4902</v>
      </c>
    </row>
    <row r="23" spans="1:8" ht="31.5" x14ac:dyDescent="0.25">
      <c r="A23" s="353" t="s">
        <v>332</v>
      </c>
      <c r="B23" s="353"/>
      <c r="C23" s="37">
        <f>SUM('PLANILHA ORÇAMENTÁRIA'!H21)</f>
        <v>249.5</v>
      </c>
      <c r="D23" s="35" t="s">
        <v>136</v>
      </c>
      <c r="E23" s="34" t="s">
        <v>49</v>
      </c>
      <c r="F23" s="37">
        <v>21.17</v>
      </c>
      <c r="G23" s="37">
        <v>190.81</v>
      </c>
      <c r="H23" s="37">
        <f>G23*F23</f>
        <v>4039.4477000000002</v>
      </c>
    </row>
    <row r="24" spans="1:8" ht="47.25" x14ac:dyDescent="0.25">
      <c r="A24" s="353" t="s">
        <v>240</v>
      </c>
      <c r="B24" s="353"/>
      <c r="C24" s="34" t="s">
        <v>95</v>
      </c>
      <c r="D24" s="213" t="s">
        <v>113</v>
      </c>
      <c r="E24" s="34" t="s">
        <v>49</v>
      </c>
      <c r="F24" s="37">
        <v>25.25</v>
      </c>
      <c r="G24" s="37">
        <v>331.17</v>
      </c>
      <c r="H24" s="37">
        <f>G24*F24</f>
        <v>8362.0424999999996</v>
      </c>
    </row>
    <row r="25" spans="1:8" ht="15.75" x14ac:dyDescent="0.25">
      <c r="A25" s="352"/>
      <c r="B25" s="352"/>
      <c r="C25" s="212" t="s">
        <v>14</v>
      </c>
      <c r="D25" s="220" t="s">
        <v>260</v>
      </c>
      <c r="E25" s="282"/>
      <c r="F25" s="282"/>
      <c r="G25" s="283"/>
      <c r="H25" s="284">
        <f>SUM(H26:H27)</f>
        <v>5305.0540000000001</v>
      </c>
    </row>
    <row r="26" spans="1:8" ht="31.5" x14ac:dyDescent="0.25">
      <c r="A26" s="303" t="s">
        <v>60</v>
      </c>
      <c r="B26" s="303">
        <v>120101</v>
      </c>
      <c r="C26" s="303" t="s">
        <v>255</v>
      </c>
      <c r="D26" s="122" t="s">
        <v>368</v>
      </c>
      <c r="E26" s="303" t="s">
        <v>12</v>
      </c>
      <c r="F26" s="116">
        <v>92.6</v>
      </c>
      <c r="G26" s="116">
        <v>5.45</v>
      </c>
      <c r="H26" s="116">
        <f>G26*F26</f>
        <v>504.66999999999996</v>
      </c>
    </row>
    <row r="27" spans="1:8" ht="31.5" x14ac:dyDescent="0.25">
      <c r="A27" s="108" t="s">
        <v>60</v>
      </c>
      <c r="B27" s="108">
        <v>110302</v>
      </c>
      <c r="C27" s="108" t="s">
        <v>367</v>
      </c>
      <c r="D27" s="122" t="s">
        <v>261</v>
      </c>
      <c r="E27" s="108" t="s">
        <v>12</v>
      </c>
      <c r="F27" s="116">
        <v>92.6</v>
      </c>
      <c r="G27" s="116">
        <v>51.84</v>
      </c>
      <c r="H27" s="116">
        <f>G27*F27</f>
        <v>4800.384</v>
      </c>
    </row>
    <row r="28" spans="1:8" ht="15.75" x14ac:dyDescent="0.25">
      <c r="A28" s="352"/>
      <c r="B28" s="352"/>
      <c r="C28" s="212" t="s">
        <v>256</v>
      </c>
      <c r="D28" s="220" t="s">
        <v>86</v>
      </c>
      <c r="E28" s="282"/>
      <c r="F28" s="282"/>
      <c r="G28" s="283"/>
      <c r="H28" s="284">
        <f>SUM(H33,H29)</f>
        <v>29171.836450000003</v>
      </c>
    </row>
    <row r="29" spans="1:8" ht="15.75" x14ac:dyDescent="0.25">
      <c r="A29" s="365"/>
      <c r="B29" s="365"/>
      <c r="C29" s="40" t="s">
        <v>257</v>
      </c>
      <c r="D29" s="70" t="s">
        <v>82</v>
      </c>
      <c r="E29" s="285"/>
      <c r="F29" s="285"/>
      <c r="G29" s="286"/>
      <c r="H29" s="290">
        <f>SUM(H30:H32)</f>
        <v>6706.2080499999993</v>
      </c>
    </row>
    <row r="30" spans="1:8" ht="15.75" x14ac:dyDescent="0.25">
      <c r="A30" s="291" t="s">
        <v>67</v>
      </c>
      <c r="B30" s="293">
        <v>96388</v>
      </c>
      <c r="C30" s="108" t="s">
        <v>269</v>
      </c>
      <c r="D30" s="122" t="s">
        <v>369</v>
      </c>
      <c r="E30" s="108" t="s">
        <v>361</v>
      </c>
      <c r="F30" s="109">
        <v>90.135000000000005</v>
      </c>
      <c r="G30" s="116">
        <v>7.87</v>
      </c>
      <c r="H30" s="37">
        <f>G30*F30</f>
        <v>709.36245000000008</v>
      </c>
    </row>
    <row r="31" spans="1:8" ht="15.75" x14ac:dyDescent="0.25">
      <c r="A31" s="34" t="s">
        <v>67</v>
      </c>
      <c r="B31" s="34">
        <v>96401</v>
      </c>
      <c r="C31" s="108" t="s">
        <v>270</v>
      </c>
      <c r="D31" s="82" t="s">
        <v>147</v>
      </c>
      <c r="E31" s="84" t="s">
        <v>12</v>
      </c>
      <c r="F31" s="84">
        <v>150.97999999999999</v>
      </c>
      <c r="G31" s="37">
        <v>6.64</v>
      </c>
      <c r="H31" s="37">
        <f t="shared" ref="H31:H32" si="1">G31*F31</f>
        <v>1002.5071999999999</v>
      </c>
    </row>
    <row r="32" spans="1:8" ht="31.5" x14ac:dyDescent="0.25">
      <c r="A32" s="34" t="s">
        <v>67</v>
      </c>
      <c r="B32" s="34">
        <v>92396</v>
      </c>
      <c r="C32" s="108" t="s">
        <v>271</v>
      </c>
      <c r="D32" s="82" t="s">
        <v>85</v>
      </c>
      <c r="E32" s="84" t="s">
        <v>12</v>
      </c>
      <c r="F32" s="84">
        <v>77.239999999999995</v>
      </c>
      <c r="G32" s="37">
        <v>64.66</v>
      </c>
      <c r="H32" s="37">
        <f t="shared" si="1"/>
        <v>4994.3383999999996</v>
      </c>
    </row>
    <row r="33" spans="1:8" ht="15.75" x14ac:dyDescent="0.25">
      <c r="A33" s="285"/>
      <c r="B33" s="285"/>
      <c r="C33" s="40" t="s">
        <v>272</v>
      </c>
      <c r="D33" s="70" t="s">
        <v>142</v>
      </c>
      <c r="E33" s="285"/>
      <c r="F33" s="285"/>
      <c r="G33" s="286"/>
      <c r="H33" s="290">
        <f>H34</f>
        <v>22465.628400000001</v>
      </c>
    </row>
    <row r="34" spans="1:8" ht="15.75" x14ac:dyDescent="0.25">
      <c r="A34" s="353" t="s">
        <v>241</v>
      </c>
      <c r="B34" s="353"/>
      <c r="C34" s="34" t="s">
        <v>273</v>
      </c>
      <c r="D34" s="122" t="s">
        <v>246</v>
      </c>
      <c r="E34" s="84" t="s">
        <v>12</v>
      </c>
      <c r="F34" s="84">
        <v>73.739999999999995</v>
      </c>
      <c r="G34" s="37">
        <v>304.66000000000003</v>
      </c>
      <c r="H34" s="37">
        <f>G34*F34</f>
        <v>22465.628400000001</v>
      </c>
    </row>
    <row r="35" spans="1:8" ht="15.75" x14ac:dyDescent="0.25">
      <c r="A35" s="352"/>
      <c r="B35" s="352"/>
      <c r="C35" s="212" t="s">
        <v>274</v>
      </c>
      <c r="D35" s="220" t="s">
        <v>99</v>
      </c>
      <c r="E35" s="282"/>
      <c r="F35" s="282"/>
      <c r="G35" s="283"/>
      <c r="H35" s="284">
        <f>SUM(H36:H37)</f>
        <v>276.81400000000002</v>
      </c>
    </row>
    <row r="36" spans="1:8" ht="31.5" x14ac:dyDescent="0.25">
      <c r="A36" s="108" t="s">
        <v>67</v>
      </c>
      <c r="B36" s="108">
        <v>89578</v>
      </c>
      <c r="C36" s="108" t="s">
        <v>275</v>
      </c>
      <c r="D36" s="122" t="s">
        <v>307</v>
      </c>
      <c r="E36" s="108" t="s">
        <v>49</v>
      </c>
      <c r="F36" s="109">
        <v>4.2</v>
      </c>
      <c r="G36" s="116">
        <v>31.17</v>
      </c>
      <c r="H36" s="116">
        <f>G36*F36</f>
        <v>130.91400000000002</v>
      </c>
    </row>
    <row r="37" spans="1:8" ht="15.75" x14ac:dyDescent="0.25">
      <c r="A37" s="108" t="s">
        <v>60</v>
      </c>
      <c r="B37" s="108">
        <v>140702</v>
      </c>
      <c r="C37" s="108" t="s">
        <v>276</v>
      </c>
      <c r="D37" s="127" t="s">
        <v>118</v>
      </c>
      <c r="E37" s="108" t="s">
        <v>119</v>
      </c>
      <c r="F37" s="109">
        <v>1</v>
      </c>
      <c r="G37" s="116">
        <v>145.9</v>
      </c>
      <c r="H37" s="116">
        <f>G37*F37</f>
        <v>145.9</v>
      </c>
    </row>
    <row r="38" spans="1:8" ht="15.75" x14ac:dyDescent="0.25">
      <c r="A38" s="352"/>
      <c r="B38" s="352"/>
      <c r="C38" s="212" t="s">
        <v>277</v>
      </c>
      <c r="D38" s="220" t="s">
        <v>114</v>
      </c>
      <c r="E38" s="282"/>
      <c r="F38" s="282"/>
      <c r="G38" s="283"/>
      <c r="H38" s="284">
        <f>SUM(H39:H44)</f>
        <v>2981.3</v>
      </c>
    </row>
    <row r="39" spans="1:8" ht="15.75" x14ac:dyDescent="0.25">
      <c r="A39" s="108" t="s">
        <v>67</v>
      </c>
      <c r="B39" s="108" t="s">
        <v>120</v>
      </c>
      <c r="C39" s="108" t="s">
        <v>278</v>
      </c>
      <c r="D39" s="292" t="s">
        <v>121</v>
      </c>
      <c r="E39" s="109" t="s">
        <v>51</v>
      </c>
      <c r="F39" s="109">
        <v>5</v>
      </c>
      <c r="G39" s="116">
        <v>312.55</v>
      </c>
      <c r="H39" s="116">
        <f>G39*F39</f>
        <v>1562.75</v>
      </c>
    </row>
    <row r="40" spans="1:8" ht="31.5" x14ac:dyDescent="0.25">
      <c r="A40" s="351" t="s">
        <v>342</v>
      </c>
      <c r="B40" s="351"/>
      <c r="C40" s="108" t="s">
        <v>279</v>
      </c>
      <c r="D40" s="122" t="s">
        <v>339</v>
      </c>
      <c r="E40" s="109" t="s">
        <v>51</v>
      </c>
      <c r="F40" s="109">
        <v>5</v>
      </c>
      <c r="G40" s="116">
        <v>137.28</v>
      </c>
      <c r="H40" s="116">
        <f t="shared" ref="H40:H44" si="2">G40*F40</f>
        <v>686.4</v>
      </c>
    </row>
    <row r="41" spans="1:8" ht="30.75" customHeight="1" x14ac:dyDescent="0.25">
      <c r="A41" s="108" t="s">
        <v>67</v>
      </c>
      <c r="B41" s="293" t="s">
        <v>366</v>
      </c>
      <c r="C41" s="108" t="s">
        <v>280</v>
      </c>
      <c r="D41" s="122" t="s">
        <v>365</v>
      </c>
      <c r="E41" s="109" t="s">
        <v>51</v>
      </c>
      <c r="F41" s="109">
        <v>1</v>
      </c>
      <c r="G41" s="116">
        <v>61.46</v>
      </c>
      <c r="H41" s="116">
        <f t="shared" si="2"/>
        <v>61.46</v>
      </c>
    </row>
    <row r="42" spans="1:8" ht="30.75" customHeight="1" x14ac:dyDescent="0.25">
      <c r="A42" s="108" t="s">
        <v>67</v>
      </c>
      <c r="B42" s="108" t="s">
        <v>309</v>
      </c>
      <c r="C42" s="108" t="s">
        <v>281</v>
      </c>
      <c r="D42" s="122" t="s">
        <v>343</v>
      </c>
      <c r="E42" s="109" t="s">
        <v>51</v>
      </c>
      <c r="F42" s="109">
        <v>1</v>
      </c>
      <c r="G42" s="116">
        <v>16.07</v>
      </c>
      <c r="H42" s="116">
        <f>G42*F42</f>
        <v>16.07</v>
      </c>
    </row>
    <row r="43" spans="1:8" ht="15.75" x14ac:dyDescent="0.25">
      <c r="A43" s="108" t="s">
        <v>60</v>
      </c>
      <c r="B43" s="108">
        <v>151133</v>
      </c>
      <c r="C43" s="108" t="s">
        <v>308</v>
      </c>
      <c r="D43" s="122" t="s">
        <v>344</v>
      </c>
      <c r="E43" s="109" t="s">
        <v>49</v>
      </c>
      <c r="F43" s="109">
        <v>22</v>
      </c>
      <c r="G43" s="116">
        <v>8.36</v>
      </c>
      <c r="H43" s="116">
        <f>G43*F43</f>
        <v>183.92</v>
      </c>
    </row>
    <row r="44" spans="1:8" ht="31.5" x14ac:dyDescent="0.25">
      <c r="A44" s="108" t="s">
        <v>67</v>
      </c>
      <c r="B44" s="108">
        <v>91935</v>
      </c>
      <c r="C44" s="108" t="s">
        <v>345</v>
      </c>
      <c r="D44" s="122" t="s">
        <v>258</v>
      </c>
      <c r="E44" s="109" t="s">
        <v>49</v>
      </c>
      <c r="F44" s="109">
        <v>30</v>
      </c>
      <c r="G44" s="116">
        <v>15.69</v>
      </c>
      <c r="H44" s="116">
        <f t="shared" si="2"/>
        <v>470.7</v>
      </c>
    </row>
    <row r="45" spans="1:8" ht="15.75" x14ac:dyDescent="0.25">
      <c r="A45" s="212"/>
      <c r="B45" s="212"/>
      <c r="C45" s="212" t="s">
        <v>282</v>
      </c>
      <c r="D45" s="220" t="s">
        <v>370</v>
      </c>
      <c r="E45" s="212"/>
      <c r="F45" s="212"/>
      <c r="G45" s="284"/>
      <c r="H45" s="284">
        <f>H46</f>
        <v>8763.68</v>
      </c>
    </row>
    <row r="46" spans="1:8" ht="15.75" x14ac:dyDescent="0.25">
      <c r="A46" s="351" t="s">
        <v>247</v>
      </c>
      <c r="B46" s="351"/>
      <c r="C46" s="108" t="s">
        <v>283</v>
      </c>
      <c r="D46" s="127" t="s">
        <v>150</v>
      </c>
      <c r="E46" s="108" t="s">
        <v>51</v>
      </c>
      <c r="F46" s="109">
        <v>2</v>
      </c>
      <c r="G46" s="116">
        <v>4381.84</v>
      </c>
      <c r="H46" s="116">
        <f>ROUND(G46*F46,2)</f>
        <v>8763.68</v>
      </c>
    </row>
    <row r="47" spans="1:8" ht="15.75" x14ac:dyDescent="0.25">
      <c r="A47" s="294"/>
      <c r="B47" s="294"/>
      <c r="C47" s="212" t="s">
        <v>284</v>
      </c>
      <c r="D47" s="220" t="s">
        <v>177</v>
      </c>
      <c r="E47" s="294"/>
      <c r="F47" s="295"/>
      <c r="G47" s="296"/>
      <c r="H47" s="284">
        <f>H48</f>
        <v>1914.6768000000002</v>
      </c>
    </row>
    <row r="48" spans="1:8" ht="15.75" x14ac:dyDescent="0.25">
      <c r="A48" s="108" t="s">
        <v>60</v>
      </c>
      <c r="B48" s="108">
        <v>130308</v>
      </c>
      <c r="C48" s="108" t="s">
        <v>285</v>
      </c>
      <c r="D48" s="127" t="s">
        <v>178</v>
      </c>
      <c r="E48" s="108" t="s">
        <v>49</v>
      </c>
      <c r="F48" s="109">
        <v>38.24</v>
      </c>
      <c r="G48" s="116">
        <v>50.07</v>
      </c>
      <c r="H48" s="116">
        <f>G48*F48</f>
        <v>1914.6768000000002</v>
      </c>
    </row>
    <row r="49" spans="1:8" ht="15.75" x14ac:dyDescent="0.25">
      <c r="A49" s="352"/>
      <c r="B49" s="352"/>
      <c r="C49" s="212" t="s">
        <v>286</v>
      </c>
      <c r="D49" s="220" t="s">
        <v>116</v>
      </c>
      <c r="E49" s="282"/>
      <c r="F49" s="282"/>
      <c r="G49" s="283"/>
      <c r="H49" s="284">
        <f>H50</f>
        <v>1696.9239000000002</v>
      </c>
    </row>
    <row r="50" spans="1:8" ht="31.5" x14ac:dyDescent="0.25">
      <c r="A50" s="108" t="s">
        <v>67</v>
      </c>
      <c r="B50" s="293">
        <v>88426</v>
      </c>
      <c r="C50" s="108" t="s">
        <v>287</v>
      </c>
      <c r="D50" s="122" t="s">
        <v>363</v>
      </c>
      <c r="E50" s="108" t="s">
        <v>12</v>
      </c>
      <c r="F50" s="109">
        <v>101.43</v>
      </c>
      <c r="G50" s="116">
        <v>16.73</v>
      </c>
      <c r="H50" s="116">
        <f>G50*F50</f>
        <v>1696.9239000000002</v>
      </c>
    </row>
    <row r="51" spans="1:8" ht="15.75" x14ac:dyDescent="0.25">
      <c r="A51" s="350"/>
      <c r="B51" s="350"/>
      <c r="C51" s="212" t="s">
        <v>288</v>
      </c>
      <c r="D51" s="221" t="s">
        <v>214</v>
      </c>
      <c r="E51" s="297"/>
      <c r="F51" s="297"/>
      <c r="G51" s="298"/>
      <c r="H51" s="284">
        <f>SUM(H52:H54)</f>
        <v>2958.6064000000001</v>
      </c>
    </row>
    <row r="52" spans="1:8" ht="15.75" x14ac:dyDescent="0.25">
      <c r="A52" s="34" t="s">
        <v>67</v>
      </c>
      <c r="B52" s="34">
        <v>98504</v>
      </c>
      <c r="C52" s="34" t="s">
        <v>289</v>
      </c>
      <c r="D52" s="35" t="s">
        <v>364</v>
      </c>
      <c r="E52" s="84" t="s">
        <v>12</v>
      </c>
      <c r="F52" s="84">
        <v>49.32</v>
      </c>
      <c r="G52" s="37">
        <v>9.82</v>
      </c>
      <c r="H52" s="37">
        <f>G52*F52</f>
        <v>484.32240000000002</v>
      </c>
    </row>
    <row r="53" spans="1:8" ht="15.75" x14ac:dyDescent="0.25">
      <c r="A53" s="353" t="s">
        <v>115</v>
      </c>
      <c r="B53" s="353"/>
      <c r="C53" s="34" t="s">
        <v>290</v>
      </c>
      <c r="D53" s="35" t="s">
        <v>217</v>
      </c>
      <c r="E53" s="84" t="s">
        <v>49</v>
      </c>
      <c r="F53" s="84">
        <v>45.6</v>
      </c>
      <c r="G53" s="37">
        <v>8.99</v>
      </c>
      <c r="H53" s="37">
        <f t="shared" ref="H53:H54" si="3">G53*F53</f>
        <v>409.94400000000002</v>
      </c>
    </row>
    <row r="54" spans="1:8" ht="31.5" x14ac:dyDescent="0.25">
      <c r="A54" s="353" t="s">
        <v>253</v>
      </c>
      <c r="B54" s="353"/>
      <c r="C54" s="34" t="s">
        <v>291</v>
      </c>
      <c r="D54" s="35" t="s">
        <v>371</v>
      </c>
      <c r="E54" s="84" t="s">
        <v>51</v>
      </c>
      <c r="F54" s="84">
        <v>1</v>
      </c>
      <c r="G54" s="37">
        <v>2064.34</v>
      </c>
      <c r="H54" s="37">
        <f t="shared" si="3"/>
        <v>2064.34</v>
      </c>
    </row>
    <row r="55" spans="1:8" ht="15.75" x14ac:dyDescent="0.25">
      <c r="A55" s="352"/>
      <c r="B55" s="352"/>
      <c r="C55" s="212" t="s">
        <v>292</v>
      </c>
      <c r="D55" s="220" t="s">
        <v>161</v>
      </c>
      <c r="E55" s="282"/>
      <c r="F55" s="282"/>
      <c r="G55" s="283"/>
      <c r="H55" s="284">
        <f>SUM(H56:H60)</f>
        <v>24858.18</v>
      </c>
    </row>
    <row r="56" spans="1:8" ht="47.25" x14ac:dyDescent="0.25">
      <c r="A56" s="351" t="s">
        <v>248</v>
      </c>
      <c r="B56" s="351"/>
      <c r="C56" s="108" t="s">
        <v>293</v>
      </c>
      <c r="D56" s="192" t="s">
        <v>235</v>
      </c>
      <c r="E56" s="108" t="s">
        <v>51</v>
      </c>
      <c r="F56" s="109">
        <v>1</v>
      </c>
      <c r="G56" s="116">
        <v>19423.57</v>
      </c>
      <c r="H56" s="116">
        <f>ROUND(G56*F56,2)</f>
        <v>19423.57</v>
      </c>
    </row>
    <row r="57" spans="1:8" ht="31.5" x14ac:dyDescent="0.25">
      <c r="A57" s="351" t="s">
        <v>252</v>
      </c>
      <c r="B57" s="351"/>
      <c r="C57" s="108" t="s">
        <v>294</v>
      </c>
      <c r="D57" s="192" t="s">
        <v>223</v>
      </c>
      <c r="E57" s="108" t="s">
        <v>51</v>
      </c>
      <c r="F57" s="109">
        <v>1</v>
      </c>
      <c r="G57" s="116">
        <v>2534.06</v>
      </c>
      <c r="H57" s="116">
        <f t="shared" ref="H57:H60" si="4">ROUND(G57*F57,2)</f>
        <v>2534.06</v>
      </c>
    </row>
    <row r="58" spans="1:8" ht="31.5" x14ac:dyDescent="0.25">
      <c r="A58" s="108" t="s">
        <v>228</v>
      </c>
      <c r="B58" s="36" t="s">
        <v>231</v>
      </c>
      <c r="C58" s="108" t="s">
        <v>295</v>
      </c>
      <c r="D58" s="98" t="s">
        <v>237</v>
      </c>
      <c r="E58" s="108" t="s">
        <v>51</v>
      </c>
      <c r="F58" s="109">
        <v>1</v>
      </c>
      <c r="G58" s="214">
        <v>1083.3699999999999</v>
      </c>
      <c r="H58" s="116">
        <f t="shared" si="4"/>
        <v>1083.3699999999999</v>
      </c>
    </row>
    <row r="59" spans="1:8" ht="31.5" x14ac:dyDescent="0.25">
      <c r="A59" s="108" t="s">
        <v>228</v>
      </c>
      <c r="B59" s="36" t="s">
        <v>230</v>
      </c>
      <c r="C59" s="108" t="s">
        <v>296</v>
      </c>
      <c r="D59" s="98" t="s">
        <v>238</v>
      </c>
      <c r="E59" s="108" t="s">
        <v>51</v>
      </c>
      <c r="F59" s="109">
        <v>1</v>
      </c>
      <c r="G59" s="214">
        <v>1099.19</v>
      </c>
      <c r="H59" s="116">
        <f t="shared" si="4"/>
        <v>1099.19</v>
      </c>
    </row>
    <row r="60" spans="1:8" ht="31.5" x14ac:dyDescent="0.25">
      <c r="A60" s="108" t="s">
        <v>228</v>
      </c>
      <c r="B60" s="36" t="s">
        <v>229</v>
      </c>
      <c r="C60" s="108" t="s">
        <v>297</v>
      </c>
      <c r="D60" s="98" t="s">
        <v>239</v>
      </c>
      <c r="E60" s="108" t="s">
        <v>51</v>
      </c>
      <c r="F60" s="109">
        <v>1</v>
      </c>
      <c r="G60" s="214">
        <v>717.99</v>
      </c>
      <c r="H60" s="116">
        <f t="shared" si="4"/>
        <v>717.99</v>
      </c>
    </row>
    <row r="61" spans="1:8" ht="15.75" x14ac:dyDescent="0.25">
      <c r="A61" s="349"/>
      <c r="B61" s="349"/>
      <c r="C61" s="212" t="s">
        <v>298</v>
      </c>
      <c r="D61" s="221" t="s">
        <v>117</v>
      </c>
      <c r="E61" s="299"/>
      <c r="F61" s="299"/>
      <c r="G61" s="300"/>
      <c r="H61" s="284">
        <f>SUM(H62:H63)</f>
        <v>2378.08</v>
      </c>
    </row>
    <row r="62" spans="1:8" ht="15.75" x14ac:dyDescent="0.25">
      <c r="A62" s="351" t="s">
        <v>251</v>
      </c>
      <c r="B62" s="351"/>
      <c r="C62" s="108" t="s">
        <v>300</v>
      </c>
      <c r="D62" s="162" t="s">
        <v>321</v>
      </c>
      <c r="E62" s="109" t="s">
        <v>51</v>
      </c>
      <c r="F62" s="109">
        <v>1</v>
      </c>
      <c r="G62" s="116">
        <v>809.45</v>
      </c>
      <c r="H62" s="116">
        <f>ROUND(G62*F62,2)</f>
        <v>809.45</v>
      </c>
    </row>
    <row r="63" spans="1:8" ht="31.5" x14ac:dyDescent="0.25">
      <c r="A63" s="108" t="s">
        <v>60</v>
      </c>
      <c r="B63" s="108">
        <v>210304</v>
      </c>
      <c r="C63" s="108" t="s">
        <v>302</v>
      </c>
      <c r="D63" s="122" t="s">
        <v>326</v>
      </c>
      <c r="E63" s="108" t="s">
        <v>51</v>
      </c>
      <c r="F63" s="109">
        <v>7</v>
      </c>
      <c r="G63" s="116">
        <v>224.09</v>
      </c>
      <c r="H63" s="116">
        <f>ROUND(G63*F63,2)</f>
        <v>1568.63</v>
      </c>
    </row>
    <row r="64" spans="1:8" ht="15.75" x14ac:dyDescent="0.25">
      <c r="A64" s="349"/>
      <c r="B64" s="349"/>
      <c r="C64" s="212" t="s">
        <v>303</v>
      </c>
      <c r="D64" s="216" t="s">
        <v>316</v>
      </c>
      <c r="E64" s="210"/>
      <c r="F64" s="211"/>
      <c r="G64" s="209"/>
      <c r="H64" s="209">
        <f>H65</f>
        <v>532.79800000000012</v>
      </c>
    </row>
    <row r="65" spans="1:9" ht="15.75" x14ac:dyDescent="0.25">
      <c r="A65" s="227" t="s">
        <v>67</v>
      </c>
      <c r="B65" s="227">
        <v>9537</v>
      </c>
      <c r="C65" s="36" t="s">
        <v>304</v>
      </c>
      <c r="D65" s="228" t="s">
        <v>306</v>
      </c>
      <c r="E65" s="227" t="s">
        <v>12</v>
      </c>
      <c r="F65" s="229">
        <v>200.3</v>
      </c>
      <c r="G65" s="230">
        <v>2.66</v>
      </c>
      <c r="H65" s="230">
        <f>F65*G65</f>
        <v>532.79800000000012</v>
      </c>
    </row>
    <row r="66" spans="1:9" ht="15.75" x14ac:dyDescent="0.25">
      <c r="A66" s="348" t="s">
        <v>176</v>
      </c>
      <c r="B66" s="348"/>
      <c r="C66" s="348"/>
      <c r="D66" s="348"/>
      <c r="E66" s="348"/>
      <c r="F66" s="348"/>
      <c r="G66" s="348"/>
      <c r="H66" s="284">
        <f>SUM(H64,H61,H55,H51,H49,H47,H45,H38,H35,H28,H25,H17,H8)</f>
        <v>100204.86415000002</v>
      </c>
      <c r="I66" s="215"/>
    </row>
  </sheetData>
  <mergeCells count="40">
    <mergeCell ref="A46:B46"/>
    <mergeCell ref="A38:B38"/>
    <mergeCell ref="A49:B49"/>
    <mergeCell ref="A29:B29"/>
    <mergeCell ref="A11:B11"/>
    <mergeCell ref="A17:B17"/>
    <mergeCell ref="A35:B35"/>
    <mergeCell ref="A28:B28"/>
    <mergeCell ref="A24:B24"/>
    <mergeCell ref="A23:B23"/>
    <mergeCell ref="A34:B34"/>
    <mergeCell ref="A25:B25"/>
    <mergeCell ref="A40:B40"/>
    <mergeCell ref="E2:H2"/>
    <mergeCell ref="E3:H3"/>
    <mergeCell ref="E1:H1"/>
    <mergeCell ref="A1:D2"/>
    <mergeCell ref="A3:D3"/>
    <mergeCell ref="A4:D4"/>
    <mergeCell ref="E4:F4"/>
    <mergeCell ref="G4:H4"/>
    <mergeCell ref="F6:F7"/>
    <mergeCell ref="G6:G7"/>
    <mergeCell ref="A5:H5"/>
    <mergeCell ref="A8:B8"/>
    <mergeCell ref="H6:H7"/>
    <mergeCell ref="A6:B6"/>
    <mergeCell ref="C6:C7"/>
    <mergeCell ref="D6:D7"/>
    <mergeCell ref="E6:E7"/>
    <mergeCell ref="A66:G66"/>
    <mergeCell ref="A61:B61"/>
    <mergeCell ref="A51:B51"/>
    <mergeCell ref="A62:B62"/>
    <mergeCell ref="A55:B55"/>
    <mergeCell ref="A54:B54"/>
    <mergeCell ref="A56:B56"/>
    <mergeCell ref="A57:B57"/>
    <mergeCell ref="A53:B53"/>
    <mergeCell ref="A64:B64"/>
  </mergeCells>
  <pageMargins left="0.511811024" right="0.511811024" top="1.2749999999999999" bottom="0.78740157499999996" header="0.31496062000000002" footer="0.31496062000000002"/>
  <pageSetup paperSize="9" scale="88" fitToHeight="0" orientation="landscape" verticalDpi="4294967293" r:id="rId1"/>
  <headerFooter>
    <oddHeader>&amp;C&amp;G</oddHeader>
    <oddFooter>&amp;C&amp;"-,Itálico"Logradouro: Rua Elias Estevão Colnago, nº 65 – Centro - Itarana/ES. CEP 29620-000 
Tel.: (27) 3720-4900 – Site: www.itarana.es.gov.br – CNPJ: 27.104.363/0001-23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showGridLines="0" view="pageBreakPreview" zoomScaleNormal="100" zoomScaleSheetLayoutView="100" zoomScalePageLayoutView="60" workbookViewId="0">
      <selection sqref="A1:E1"/>
    </sheetView>
  </sheetViews>
  <sheetFormatPr defaultRowHeight="15.75" x14ac:dyDescent="0.25"/>
  <cols>
    <col min="1" max="1" width="7.85546875" style="38" customWidth="1"/>
    <col min="2" max="2" width="66.5703125" style="32" customWidth="1"/>
    <col min="3" max="3" width="7.7109375" style="38" customWidth="1"/>
    <col min="4" max="4" width="9.140625" style="39" customWidth="1"/>
    <col min="5" max="5" width="11.85546875" style="39" customWidth="1"/>
    <col min="6" max="7" width="9.140625" style="39"/>
    <col min="8" max="8" width="11.7109375" style="39" customWidth="1"/>
    <col min="9" max="9" width="11" style="39" customWidth="1"/>
    <col min="10" max="10" width="9.140625" style="39"/>
    <col min="11" max="11" width="12.7109375" style="39" customWidth="1"/>
    <col min="12" max="12" width="11.7109375" style="39" customWidth="1"/>
    <col min="13" max="16384" width="9.140625" style="32"/>
  </cols>
  <sheetData>
    <row r="1" spans="1:12" ht="39.75" customHeight="1" x14ac:dyDescent="0.25">
      <c r="A1" s="406" t="s">
        <v>96</v>
      </c>
      <c r="B1" s="407"/>
      <c r="C1" s="407"/>
      <c r="D1" s="407"/>
      <c r="E1" s="408"/>
      <c r="F1" s="409" t="s">
        <v>15</v>
      </c>
      <c r="G1" s="409"/>
      <c r="H1" s="409"/>
      <c r="I1" s="409"/>
      <c r="J1" s="409"/>
      <c r="K1" s="409"/>
      <c r="L1" s="409"/>
    </row>
    <row r="2" spans="1:12" x14ac:dyDescent="0.25">
      <c r="A2" s="410" t="s">
        <v>54</v>
      </c>
      <c r="B2" s="410"/>
      <c r="C2" s="410"/>
      <c r="D2" s="410"/>
      <c r="E2" s="410"/>
      <c r="F2" s="409"/>
      <c r="G2" s="409"/>
      <c r="H2" s="409"/>
      <c r="I2" s="409"/>
      <c r="J2" s="409"/>
      <c r="K2" s="409"/>
      <c r="L2" s="409"/>
    </row>
    <row r="3" spans="1:12" x14ac:dyDescent="0.25">
      <c r="A3" s="410" t="s">
        <v>55</v>
      </c>
      <c r="B3" s="410"/>
      <c r="C3" s="410"/>
      <c r="D3" s="410"/>
      <c r="E3" s="410"/>
      <c r="F3" s="409"/>
      <c r="G3" s="409"/>
      <c r="H3" s="409"/>
      <c r="I3" s="409"/>
      <c r="J3" s="409"/>
      <c r="K3" s="409"/>
      <c r="L3" s="409"/>
    </row>
    <row r="4" spans="1:12" x14ac:dyDescent="0.25">
      <c r="A4" s="411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3"/>
    </row>
    <row r="5" spans="1:12" x14ac:dyDescent="0.25">
      <c r="A5" s="100" t="s">
        <v>3</v>
      </c>
      <c r="B5" s="101" t="s">
        <v>16</v>
      </c>
      <c r="C5" s="101" t="s">
        <v>66</v>
      </c>
      <c r="D5" s="102" t="s">
        <v>5</v>
      </c>
      <c r="E5" s="102" t="s">
        <v>17</v>
      </c>
      <c r="F5" s="102" t="s">
        <v>18</v>
      </c>
      <c r="G5" s="102" t="s">
        <v>19</v>
      </c>
      <c r="H5" s="102" t="s">
        <v>20</v>
      </c>
      <c r="I5" s="102" t="s">
        <v>21</v>
      </c>
      <c r="J5" s="102" t="s">
        <v>23</v>
      </c>
      <c r="K5" s="102" t="s">
        <v>22</v>
      </c>
      <c r="L5" s="102" t="s">
        <v>7</v>
      </c>
    </row>
    <row r="6" spans="1:12" s="33" customFormat="1" x14ac:dyDescent="0.25">
      <c r="A6" s="71" t="s">
        <v>9</v>
      </c>
      <c r="B6" s="367" t="str">
        <f>'PLANILHA ORÇAMENTÁRIA'!D8</f>
        <v>SERVIÇOS PRELIMINARES</v>
      </c>
      <c r="C6" s="368"/>
      <c r="D6" s="368"/>
      <c r="E6" s="368"/>
      <c r="F6" s="368"/>
      <c r="G6" s="368"/>
      <c r="H6" s="368"/>
      <c r="I6" s="368"/>
      <c r="J6" s="368"/>
      <c r="K6" s="368"/>
      <c r="L6" s="369"/>
    </row>
    <row r="7" spans="1:12" s="72" customFormat="1" x14ac:dyDescent="0.25">
      <c r="A7" s="311" t="s">
        <v>11</v>
      </c>
      <c r="B7" s="370" t="str">
        <f>'PLANILHA ORÇAMENTÁRIA'!D9</f>
        <v>INSTALAÇÃO DO CANTEIRO DE OBRAS</v>
      </c>
      <c r="C7" s="371"/>
      <c r="D7" s="371"/>
      <c r="E7" s="371"/>
      <c r="F7" s="371"/>
      <c r="G7" s="371"/>
      <c r="H7" s="371"/>
      <c r="I7" s="371"/>
      <c r="J7" s="371"/>
      <c r="K7" s="371"/>
      <c r="L7" s="372"/>
    </row>
    <row r="8" spans="1:12" s="73" customFormat="1" ht="31.5" x14ac:dyDescent="0.25">
      <c r="A8" s="48" t="s">
        <v>64</v>
      </c>
      <c r="B8" s="65" t="str">
        <f>'PLANILHA ORÇAMENTÁRIA'!D10</f>
        <v>Tapume de chapa de madeira compensada, E=6 mm, com pintura a cal e reaproveitamento de 2x</v>
      </c>
      <c r="C8" s="41" t="s">
        <v>12</v>
      </c>
      <c r="D8" s="42"/>
      <c r="E8" s="43">
        <f>14.57+14.18</f>
        <v>28.75</v>
      </c>
      <c r="F8" s="43"/>
      <c r="G8" s="47">
        <v>2</v>
      </c>
      <c r="H8" s="47">
        <f>G8*E8</f>
        <v>57.5</v>
      </c>
      <c r="I8" s="47"/>
      <c r="J8" s="42"/>
      <c r="K8" s="43"/>
      <c r="L8" s="231">
        <f>H8</f>
        <v>57.5</v>
      </c>
    </row>
    <row r="9" spans="1:12" s="73" customFormat="1" x14ac:dyDescent="0.25">
      <c r="A9" s="232"/>
      <c r="B9" s="373" t="s">
        <v>122</v>
      </c>
      <c r="C9" s="374"/>
      <c r="D9" s="374"/>
      <c r="E9" s="374"/>
      <c r="F9" s="374"/>
      <c r="G9" s="374"/>
      <c r="H9" s="374"/>
      <c r="I9" s="374"/>
      <c r="J9" s="374"/>
      <c r="K9" s="374"/>
      <c r="L9" s="375"/>
    </row>
    <row r="10" spans="1:12" s="73" customFormat="1" x14ac:dyDescent="0.25">
      <c r="A10" s="232"/>
      <c r="B10" s="376" t="s">
        <v>123</v>
      </c>
      <c r="C10" s="377"/>
      <c r="D10" s="377"/>
      <c r="E10" s="377"/>
      <c r="F10" s="377"/>
      <c r="G10" s="377"/>
      <c r="H10" s="377"/>
      <c r="I10" s="377"/>
      <c r="J10" s="377"/>
      <c r="K10" s="377"/>
      <c r="L10" s="378"/>
    </row>
    <row r="11" spans="1:12" s="33" customFormat="1" x14ac:dyDescent="0.25">
      <c r="A11" s="110" t="s">
        <v>68</v>
      </c>
      <c r="B11" s="382" t="str">
        <f>'PLANILHA ORÇAMENTÁRIA'!D11</f>
        <v>DEMOLIÇÕES E RETIRADAS</v>
      </c>
      <c r="C11" s="383"/>
      <c r="D11" s="383"/>
      <c r="E11" s="383"/>
      <c r="F11" s="383"/>
      <c r="G11" s="383"/>
      <c r="H11" s="383"/>
      <c r="I11" s="383"/>
      <c r="J11" s="383"/>
      <c r="K11" s="383"/>
      <c r="L11" s="384"/>
    </row>
    <row r="12" spans="1:12" x14ac:dyDescent="0.25">
      <c r="A12" s="48" t="s">
        <v>69</v>
      </c>
      <c r="B12" s="49" t="str">
        <f>'PLANILHA ORÇAMENTÁRIA'!D12</f>
        <v>Remoção de janelas, de forma manual, sem reaproveitamento</v>
      </c>
      <c r="C12" s="46" t="s">
        <v>51</v>
      </c>
      <c r="D12" s="50">
        <v>2</v>
      </c>
      <c r="E12" s="50"/>
      <c r="F12" s="50"/>
      <c r="G12" s="50"/>
      <c r="H12" s="50"/>
      <c r="I12" s="50"/>
      <c r="J12" s="44"/>
      <c r="K12" s="43"/>
      <c r="L12" s="45">
        <f>D12</f>
        <v>2</v>
      </c>
    </row>
    <row r="13" spans="1:12" x14ac:dyDescent="0.25">
      <c r="A13" s="233"/>
      <c r="B13" s="391" t="s">
        <v>124</v>
      </c>
      <c r="C13" s="392"/>
      <c r="D13" s="392"/>
      <c r="E13" s="392"/>
      <c r="F13" s="392"/>
      <c r="G13" s="392"/>
      <c r="H13" s="392"/>
      <c r="I13" s="392"/>
      <c r="J13" s="392"/>
      <c r="K13" s="392"/>
      <c r="L13" s="393"/>
    </row>
    <row r="14" spans="1:12" s="80" customFormat="1" x14ac:dyDescent="0.25">
      <c r="A14" s="48" t="s">
        <v>70</v>
      </c>
      <c r="B14" s="78" t="str">
        <f>'PLANILHA ORÇAMENTÁRIA'!D13</f>
        <v>Retirada de revestimento antigo em reboco</v>
      </c>
      <c r="C14" s="54" t="s">
        <v>12</v>
      </c>
      <c r="D14" s="54"/>
      <c r="E14" s="54"/>
      <c r="F14" s="54"/>
      <c r="G14" s="54"/>
      <c r="H14" s="54">
        <f>16.38+2.38</f>
        <v>18.759999999999998</v>
      </c>
      <c r="I14" s="54"/>
      <c r="J14" s="53"/>
      <c r="K14" s="52"/>
      <c r="L14" s="51">
        <f>H14</f>
        <v>18.759999999999998</v>
      </c>
    </row>
    <row r="15" spans="1:12" s="80" customFormat="1" x14ac:dyDescent="0.25">
      <c r="A15" s="234"/>
      <c r="B15" s="394" t="s">
        <v>347</v>
      </c>
      <c r="C15" s="395"/>
      <c r="D15" s="395"/>
      <c r="E15" s="395"/>
      <c r="F15" s="395"/>
      <c r="G15" s="395"/>
      <c r="H15" s="395"/>
      <c r="I15" s="395"/>
      <c r="J15" s="395"/>
      <c r="K15" s="395"/>
      <c r="L15" s="396"/>
    </row>
    <row r="16" spans="1:12" s="80" customFormat="1" x14ac:dyDescent="0.25">
      <c r="A16" s="235"/>
      <c r="B16" s="391" t="s">
        <v>323</v>
      </c>
      <c r="C16" s="392"/>
      <c r="D16" s="392"/>
      <c r="E16" s="392"/>
      <c r="F16" s="392"/>
      <c r="G16" s="392"/>
      <c r="H16" s="392"/>
      <c r="I16" s="392"/>
      <c r="J16" s="392"/>
      <c r="K16" s="392"/>
      <c r="L16" s="393"/>
    </row>
    <row r="17" spans="1:12" s="33" customFormat="1" ht="30" customHeight="1" x14ac:dyDescent="0.25">
      <c r="A17" s="48" t="s">
        <v>71</v>
      </c>
      <c r="B17" s="55" t="str">
        <f>'PLANILHA ORÇAMENTÁRIA'!D14</f>
        <v>Lixamento de parede com pintura antiga PVA para recebimento de nova camada de tinta</v>
      </c>
      <c r="C17" s="54" t="s">
        <v>12</v>
      </c>
      <c r="D17" s="54"/>
      <c r="E17" s="54"/>
      <c r="F17" s="54"/>
      <c r="G17" s="54"/>
      <c r="H17" s="54">
        <f>8.64+9.72+35.76</f>
        <v>54.12</v>
      </c>
      <c r="I17" s="54"/>
      <c r="J17" s="53"/>
      <c r="K17" s="52"/>
      <c r="L17" s="51">
        <f>H17</f>
        <v>54.12</v>
      </c>
    </row>
    <row r="18" spans="1:12" s="68" customFormat="1" x14ac:dyDescent="0.25">
      <c r="A18" s="273"/>
      <c r="B18" s="277" t="s">
        <v>351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9"/>
    </row>
    <row r="19" spans="1:12" s="68" customFormat="1" x14ac:dyDescent="0.25">
      <c r="A19" s="239"/>
      <c r="B19" s="276" t="s">
        <v>352</v>
      </c>
      <c r="C19" s="278"/>
      <c r="D19" s="278"/>
      <c r="E19" s="278"/>
      <c r="F19" s="278"/>
      <c r="G19" s="278"/>
      <c r="H19" s="278"/>
      <c r="I19" s="278"/>
      <c r="J19" s="278"/>
      <c r="K19" s="278"/>
      <c r="L19" s="279"/>
    </row>
    <row r="20" spans="1:12" s="68" customFormat="1" x14ac:dyDescent="0.25">
      <c r="A20" s="233"/>
      <c r="B20" s="225" t="s">
        <v>353</v>
      </c>
      <c r="C20" s="274"/>
      <c r="D20" s="274"/>
      <c r="E20" s="274"/>
      <c r="F20" s="274"/>
      <c r="G20" s="274"/>
      <c r="H20" s="274"/>
      <c r="I20" s="274"/>
      <c r="J20" s="274"/>
      <c r="K20" s="274"/>
      <c r="L20" s="275"/>
    </row>
    <row r="21" spans="1:12" x14ac:dyDescent="0.25">
      <c r="A21" s="117" t="s">
        <v>72</v>
      </c>
      <c r="B21" s="113" t="str">
        <f>'PLANILHA ORÇAMENTÁRIA'!D15</f>
        <v>Retirada de grades, gradis, alambrados, cercas e portões</v>
      </c>
      <c r="C21" s="112" t="s">
        <v>12</v>
      </c>
      <c r="D21" s="75"/>
      <c r="E21" s="114"/>
      <c r="F21" s="114"/>
      <c r="G21" s="114"/>
      <c r="H21" s="114">
        <f>15.03+8.06</f>
        <v>23.09</v>
      </c>
      <c r="I21" s="114"/>
      <c r="J21" s="114"/>
      <c r="K21" s="114"/>
      <c r="L21" s="115">
        <f>H21</f>
        <v>23.09</v>
      </c>
    </row>
    <row r="22" spans="1:12" x14ac:dyDescent="0.25">
      <c r="A22" s="256"/>
      <c r="B22" s="385" t="s">
        <v>357</v>
      </c>
      <c r="C22" s="386"/>
      <c r="D22" s="386"/>
      <c r="E22" s="386"/>
      <c r="F22" s="386"/>
      <c r="G22" s="386"/>
      <c r="H22" s="386"/>
      <c r="I22" s="386"/>
      <c r="J22" s="386"/>
      <c r="K22" s="386"/>
      <c r="L22" s="387"/>
    </row>
    <row r="23" spans="1:12" x14ac:dyDescent="0.25">
      <c r="A23" s="280"/>
      <c r="B23" s="388" t="s">
        <v>358</v>
      </c>
      <c r="C23" s="389"/>
      <c r="D23" s="389"/>
      <c r="E23" s="389"/>
      <c r="F23" s="389"/>
      <c r="G23" s="389"/>
      <c r="H23" s="389"/>
      <c r="I23" s="389"/>
      <c r="J23" s="389"/>
      <c r="K23" s="389"/>
      <c r="L23" s="390"/>
    </row>
    <row r="24" spans="1:12" x14ac:dyDescent="0.25">
      <c r="A24" s="237" t="s">
        <v>73</v>
      </c>
      <c r="B24" s="57" t="str">
        <f>'PLANILHA ORÇAMENTÁRIA'!D16</f>
        <v>Raspagem e limpeza do terreno (manual)</v>
      </c>
      <c r="C24" s="58" t="s">
        <v>12</v>
      </c>
      <c r="D24" s="59"/>
      <c r="E24" s="60"/>
      <c r="F24" s="60"/>
      <c r="G24" s="61"/>
      <c r="H24" s="281">
        <v>200.3</v>
      </c>
      <c r="I24" s="59"/>
      <c r="J24" s="61"/>
      <c r="K24" s="60"/>
      <c r="L24" s="238">
        <f>H24</f>
        <v>200.3</v>
      </c>
    </row>
    <row r="25" spans="1:12" s="80" customFormat="1" x14ac:dyDescent="0.25">
      <c r="A25" s="71" t="s">
        <v>13</v>
      </c>
      <c r="B25" s="367" t="str">
        <f>'PLANILHA ORÇAMENTÁRIA'!D17</f>
        <v>PAREDES E GRADIS</v>
      </c>
      <c r="C25" s="368"/>
      <c r="D25" s="368"/>
      <c r="E25" s="368"/>
      <c r="F25" s="368"/>
      <c r="G25" s="368"/>
      <c r="H25" s="368"/>
      <c r="I25" s="368"/>
      <c r="J25" s="368"/>
      <c r="K25" s="368"/>
      <c r="L25" s="369"/>
    </row>
    <row r="26" spans="1:12" s="80" customFormat="1" x14ac:dyDescent="0.25">
      <c r="A26" s="311" t="s">
        <v>75</v>
      </c>
      <c r="B26" s="370" t="str">
        <f>'PLANILHA ORÇAMENTÁRIA'!D18</f>
        <v>ALVENARIA DE VEDAÇÃO</v>
      </c>
      <c r="C26" s="371"/>
      <c r="D26" s="371"/>
      <c r="E26" s="371"/>
      <c r="F26" s="371"/>
      <c r="G26" s="371"/>
      <c r="H26" s="371"/>
      <c r="I26" s="371"/>
      <c r="J26" s="371"/>
      <c r="K26" s="371"/>
      <c r="L26" s="372"/>
    </row>
    <row r="27" spans="1:12" s="80" customFormat="1" ht="30" customHeight="1" x14ac:dyDescent="0.25">
      <c r="A27" s="237" t="s">
        <v>76</v>
      </c>
      <c r="B27" s="57" t="str">
        <f>'PLANILHA ORÇAMENTÁRIA'!D19</f>
        <v>Alvenaria de blocos cerâmicos, 10 furos 10x20x20 cm, espessura das juntas de 12 mm e espessura das paredes sem revestimento, 10 cm</v>
      </c>
      <c r="C27" s="58" t="s">
        <v>12</v>
      </c>
      <c r="D27" s="59"/>
      <c r="E27" s="60"/>
      <c r="F27" s="60"/>
      <c r="G27" s="61"/>
      <c r="H27" s="60">
        <f>9.97+1.2+7.58+18.19</f>
        <v>36.94</v>
      </c>
      <c r="I27" s="59"/>
      <c r="J27" s="61"/>
      <c r="K27" s="60"/>
      <c r="L27" s="238">
        <f>H27</f>
        <v>36.94</v>
      </c>
    </row>
    <row r="28" spans="1:12" s="80" customFormat="1" x14ac:dyDescent="0.25">
      <c r="A28" s="239"/>
      <c r="B28" s="397" t="s">
        <v>348</v>
      </c>
      <c r="C28" s="398"/>
      <c r="D28" s="398"/>
      <c r="E28" s="398"/>
      <c r="F28" s="398"/>
      <c r="G28" s="398"/>
      <c r="H28" s="398"/>
      <c r="I28" s="398"/>
      <c r="J28" s="398"/>
      <c r="K28" s="398"/>
      <c r="L28" s="399"/>
    </row>
    <row r="29" spans="1:12" s="80" customFormat="1" x14ac:dyDescent="0.25">
      <c r="A29" s="239"/>
      <c r="B29" s="312" t="s">
        <v>377</v>
      </c>
      <c r="C29" s="313"/>
      <c r="D29" s="313"/>
      <c r="E29" s="313"/>
      <c r="F29" s="313"/>
      <c r="G29" s="313"/>
      <c r="H29" s="313"/>
      <c r="I29" s="313"/>
      <c r="J29" s="313"/>
      <c r="K29" s="313"/>
      <c r="L29" s="314"/>
    </row>
    <row r="30" spans="1:12" x14ac:dyDescent="0.25">
      <c r="A30" s="236"/>
      <c r="B30" s="397" t="s">
        <v>349</v>
      </c>
      <c r="C30" s="398"/>
      <c r="D30" s="398"/>
      <c r="E30" s="398"/>
      <c r="F30" s="398"/>
      <c r="G30" s="398"/>
      <c r="H30" s="398"/>
      <c r="I30" s="398"/>
      <c r="J30" s="398"/>
      <c r="K30" s="398"/>
      <c r="L30" s="399"/>
    </row>
    <row r="31" spans="1:12" x14ac:dyDescent="0.25">
      <c r="A31" s="233"/>
      <c r="B31" s="400" t="s">
        <v>350</v>
      </c>
      <c r="C31" s="401"/>
      <c r="D31" s="401"/>
      <c r="E31" s="401"/>
      <c r="F31" s="401"/>
      <c r="G31" s="401"/>
      <c r="H31" s="401"/>
      <c r="I31" s="401"/>
      <c r="J31" s="401"/>
      <c r="K31" s="401"/>
      <c r="L31" s="402"/>
    </row>
    <row r="32" spans="1:12" x14ac:dyDescent="0.25">
      <c r="A32" s="311" t="s">
        <v>77</v>
      </c>
      <c r="B32" s="370" t="str">
        <f>'PLANILHA ORÇAMENTÁRIA'!D20</f>
        <v xml:space="preserve">ABERTURA E FECHAMENTO DE RASGOS </v>
      </c>
      <c r="C32" s="371"/>
      <c r="D32" s="371"/>
      <c r="E32" s="371"/>
      <c r="F32" s="371"/>
      <c r="G32" s="371"/>
      <c r="H32" s="371"/>
      <c r="I32" s="371"/>
      <c r="J32" s="371"/>
      <c r="K32" s="371"/>
      <c r="L32" s="372"/>
    </row>
    <row r="33" spans="1:12" ht="30" customHeight="1" x14ac:dyDescent="0.25">
      <c r="A33" s="117" t="s">
        <v>78</v>
      </c>
      <c r="B33" s="118" t="str">
        <f>'PLANILHA ORÇAMENTÁRIA'!D21</f>
        <v>Abertura e fechamento de rasgos em alvenaria, para passagem de eletrodutos diâm. 1/2" a 1"</v>
      </c>
      <c r="C33" s="112" t="s">
        <v>49</v>
      </c>
      <c r="D33" s="114"/>
      <c r="E33" s="75">
        <v>25</v>
      </c>
      <c r="F33" s="75"/>
      <c r="G33" s="76"/>
      <c r="H33" s="75"/>
      <c r="I33" s="114"/>
      <c r="J33" s="76"/>
      <c r="K33" s="75"/>
      <c r="L33" s="119">
        <f>E33</f>
        <v>25</v>
      </c>
    </row>
    <row r="34" spans="1:12" x14ac:dyDescent="0.25">
      <c r="A34" s="311" t="s">
        <v>92</v>
      </c>
      <c r="B34" s="370" t="str">
        <f>'PLANILHA ORÇAMENTÁRIA'!D22</f>
        <v xml:space="preserve">GRADIL </v>
      </c>
      <c r="C34" s="371"/>
      <c r="D34" s="371"/>
      <c r="E34" s="371"/>
      <c r="F34" s="371"/>
      <c r="G34" s="371"/>
      <c r="H34" s="371"/>
      <c r="I34" s="371"/>
      <c r="J34" s="371"/>
      <c r="K34" s="371"/>
      <c r="L34" s="372"/>
    </row>
    <row r="35" spans="1:12" ht="30" customHeight="1" x14ac:dyDescent="0.25">
      <c r="A35" s="117" t="s">
        <v>94</v>
      </c>
      <c r="B35" s="118" t="str">
        <f>'PLANILHA ORÇAMENTÁRIA'!D23</f>
        <v>Gradil, h = 1,60 m, de barra de ferro redonda lisa SAE-1020 3/8" e barra chata de ferro ASTM A-36 1/8"X3/4", para fixação sobre mureta</v>
      </c>
      <c r="C35" s="112" t="s">
        <v>12</v>
      </c>
      <c r="D35" s="114"/>
      <c r="E35" s="75">
        <v>12.99</v>
      </c>
      <c r="F35" s="75"/>
      <c r="G35" s="76">
        <v>1.63</v>
      </c>
      <c r="H35" s="75">
        <f>G35*E35</f>
        <v>21.1737</v>
      </c>
      <c r="I35" s="114"/>
      <c r="J35" s="76"/>
      <c r="K35" s="75"/>
      <c r="L35" s="119">
        <f>H35</f>
        <v>21.1737</v>
      </c>
    </row>
    <row r="36" spans="1:12" x14ac:dyDescent="0.25">
      <c r="A36" s="240"/>
      <c r="B36" s="414" t="s">
        <v>138</v>
      </c>
      <c r="C36" s="415"/>
      <c r="D36" s="415"/>
      <c r="E36" s="415"/>
      <c r="F36" s="415"/>
      <c r="G36" s="415"/>
      <c r="H36" s="415"/>
      <c r="I36" s="415"/>
      <c r="J36" s="415"/>
      <c r="K36" s="415"/>
      <c r="L36" s="416"/>
    </row>
    <row r="37" spans="1:12" ht="47.25" x14ac:dyDescent="0.25">
      <c r="A37" s="117" t="s">
        <v>95</v>
      </c>
      <c r="B37" s="74" t="str">
        <f>'PLANILHA ORÇAMENTÁRIA'!D24</f>
        <v>Gradil Nylofor, 50x200, com fio de 4,3 mm, revestimento PVC branco, com 1,53 m de altura, poste ret. Galv. 1,58 m, 60x40 mm, aparaf. ver. PVC branco, inclusive instalação</v>
      </c>
      <c r="C37" s="112" t="s">
        <v>49</v>
      </c>
      <c r="D37" s="114"/>
      <c r="E37" s="75">
        <f>5.64+5.94+13.67</f>
        <v>25.25</v>
      </c>
      <c r="F37" s="75"/>
      <c r="G37" s="76"/>
      <c r="H37" s="75"/>
      <c r="I37" s="114"/>
      <c r="J37" s="76"/>
      <c r="K37" s="75"/>
      <c r="L37" s="119">
        <f>E37</f>
        <v>25.25</v>
      </c>
    </row>
    <row r="38" spans="1:12" x14ac:dyDescent="0.25">
      <c r="A38" s="241"/>
      <c r="B38" s="417" t="s">
        <v>139</v>
      </c>
      <c r="C38" s="418"/>
      <c r="D38" s="418"/>
      <c r="E38" s="418"/>
      <c r="F38" s="418"/>
      <c r="G38" s="418"/>
      <c r="H38" s="418"/>
      <c r="I38" s="418"/>
      <c r="J38" s="418"/>
      <c r="K38" s="418"/>
      <c r="L38" s="419"/>
    </row>
    <row r="39" spans="1:12" x14ac:dyDescent="0.25">
      <c r="A39" s="241"/>
      <c r="B39" s="373" t="s">
        <v>140</v>
      </c>
      <c r="C39" s="374"/>
      <c r="D39" s="374"/>
      <c r="E39" s="374"/>
      <c r="F39" s="374"/>
      <c r="G39" s="374"/>
      <c r="H39" s="374"/>
      <c r="I39" s="374"/>
      <c r="J39" s="374"/>
      <c r="K39" s="374"/>
      <c r="L39" s="375"/>
    </row>
    <row r="40" spans="1:12" x14ac:dyDescent="0.25">
      <c r="A40" s="241"/>
      <c r="B40" s="376" t="s">
        <v>141</v>
      </c>
      <c r="C40" s="377"/>
      <c r="D40" s="377"/>
      <c r="E40" s="377"/>
      <c r="F40" s="377"/>
      <c r="G40" s="377"/>
      <c r="H40" s="377"/>
      <c r="I40" s="377"/>
      <c r="J40" s="377"/>
      <c r="K40" s="377"/>
      <c r="L40" s="378"/>
    </row>
    <row r="41" spans="1:12" x14ac:dyDescent="0.25">
      <c r="A41" s="310" t="s">
        <v>14</v>
      </c>
      <c r="B41" s="379" t="str">
        <f>'PLANILHA ORÇAMENTÁRIA'!D25</f>
        <v>REVESTIMENTOS DE PAREDES</v>
      </c>
      <c r="C41" s="380"/>
      <c r="D41" s="380"/>
      <c r="E41" s="380"/>
      <c r="F41" s="380"/>
      <c r="G41" s="380"/>
      <c r="H41" s="380"/>
      <c r="I41" s="380"/>
      <c r="J41" s="380"/>
      <c r="K41" s="380"/>
      <c r="L41" s="381"/>
    </row>
    <row r="42" spans="1:12" ht="31.5" x14ac:dyDescent="0.25">
      <c r="A42" s="123" t="s">
        <v>255</v>
      </c>
      <c r="B42" s="306" t="str">
        <f>'PLANILHA ORÇAMENTÁRIA'!D26</f>
        <v>Chapisco de argamassa de cimento e areia média ou grossa lavada, no traço 1:3, espessura 5 mm</v>
      </c>
      <c r="C42" s="46" t="s">
        <v>12</v>
      </c>
      <c r="D42" s="202"/>
      <c r="E42" s="41"/>
      <c r="F42" s="41"/>
      <c r="G42" s="46"/>
      <c r="H42" s="52">
        <f>19.94+16.38+15.15+36.37+4.76</f>
        <v>92.600000000000009</v>
      </c>
      <c r="I42" s="46"/>
      <c r="J42" s="46"/>
      <c r="K42" s="202"/>
      <c r="L42" s="51">
        <f>H42</f>
        <v>92.600000000000009</v>
      </c>
    </row>
    <row r="43" spans="1:12" x14ac:dyDescent="0.25">
      <c r="A43" s="247"/>
      <c r="B43" s="403" t="s">
        <v>354</v>
      </c>
      <c r="C43" s="404"/>
      <c r="D43" s="404"/>
      <c r="E43" s="404"/>
      <c r="F43" s="404"/>
      <c r="G43" s="404"/>
      <c r="H43" s="404"/>
      <c r="I43" s="404"/>
      <c r="J43" s="404"/>
      <c r="K43" s="404"/>
      <c r="L43" s="405"/>
    </row>
    <row r="44" spans="1:12" x14ac:dyDescent="0.25">
      <c r="A44" s="247"/>
      <c r="B44" s="315" t="s">
        <v>347</v>
      </c>
      <c r="C44" s="316"/>
      <c r="D44" s="316"/>
      <c r="E44" s="316"/>
      <c r="F44" s="316"/>
      <c r="G44" s="316"/>
      <c r="H44" s="316"/>
      <c r="I44" s="316"/>
      <c r="J44" s="316"/>
      <c r="K44" s="316"/>
      <c r="L44" s="317"/>
    </row>
    <row r="45" spans="1:12" x14ac:dyDescent="0.25">
      <c r="A45" s="247"/>
      <c r="B45" s="397" t="s">
        <v>325</v>
      </c>
      <c r="C45" s="398"/>
      <c r="D45" s="398"/>
      <c r="E45" s="398"/>
      <c r="F45" s="398"/>
      <c r="G45" s="398"/>
      <c r="H45" s="398"/>
      <c r="I45" s="398"/>
      <c r="J45" s="398"/>
      <c r="K45" s="398"/>
      <c r="L45" s="399"/>
    </row>
    <row r="46" spans="1:12" x14ac:dyDescent="0.25">
      <c r="A46" s="247"/>
      <c r="B46" s="397" t="s">
        <v>355</v>
      </c>
      <c r="C46" s="398"/>
      <c r="D46" s="398"/>
      <c r="E46" s="398"/>
      <c r="F46" s="398"/>
      <c r="G46" s="398"/>
      <c r="H46" s="398"/>
      <c r="I46" s="398"/>
      <c r="J46" s="398"/>
      <c r="K46" s="398"/>
      <c r="L46" s="399"/>
    </row>
    <row r="47" spans="1:12" x14ac:dyDescent="0.25">
      <c r="A47" s="247"/>
      <c r="B47" s="391" t="s">
        <v>356</v>
      </c>
      <c r="C47" s="392"/>
      <c r="D47" s="392"/>
      <c r="E47" s="392"/>
      <c r="F47" s="392"/>
      <c r="G47" s="392"/>
      <c r="H47" s="392"/>
      <c r="I47" s="392"/>
      <c r="J47" s="392"/>
      <c r="K47" s="392"/>
      <c r="L47" s="393"/>
    </row>
    <row r="48" spans="1:12" ht="31.5" x14ac:dyDescent="0.25">
      <c r="A48" s="262" t="s">
        <v>367</v>
      </c>
      <c r="B48" s="306" t="str">
        <f>'PLANILHA ORÇAMENTÁRIA'!D27</f>
        <v>Reboco tipo paulista de argamassa de cimento, cal hidratada CH1 e areia lavada traço 1:0.5:6, espessura 25 mm</v>
      </c>
      <c r="C48" s="58" t="s">
        <v>12</v>
      </c>
      <c r="D48" s="60"/>
      <c r="E48" s="60"/>
      <c r="F48" s="60"/>
      <c r="G48" s="61"/>
      <c r="H48" s="60">
        <f>19.94+1.2+16.38+15.15+36.37+4.76</f>
        <v>93.8</v>
      </c>
      <c r="I48" s="61"/>
      <c r="J48" s="186"/>
      <c r="K48" s="60"/>
      <c r="L48" s="243">
        <f>H48</f>
        <v>93.8</v>
      </c>
    </row>
    <row r="49" spans="1:12" x14ac:dyDescent="0.25">
      <c r="A49" s="244"/>
      <c r="B49" s="403" t="s">
        <v>354</v>
      </c>
      <c r="C49" s="404"/>
      <c r="D49" s="404"/>
      <c r="E49" s="404"/>
      <c r="F49" s="404"/>
      <c r="G49" s="404"/>
      <c r="H49" s="404"/>
      <c r="I49" s="404"/>
      <c r="J49" s="404"/>
      <c r="K49" s="404"/>
      <c r="L49" s="405"/>
    </row>
    <row r="50" spans="1:12" x14ac:dyDescent="0.25">
      <c r="A50" s="244"/>
      <c r="B50" s="315" t="s">
        <v>377</v>
      </c>
      <c r="C50" s="316"/>
      <c r="D50" s="316"/>
      <c r="E50" s="316"/>
      <c r="F50" s="316"/>
      <c r="G50" s="316"/>
      <c r="H50" s="316"/>
      <c r="I50" s="316"/>
      <c r="J50" s="316"/>
      <c r="K50" s="316"/>
      <c r="L50" s="317"/>
    </row>
    <row r="51" spans="1:12" x14ac:dyDescent="0.25">
      <c r="A51" s="244"/>
      <c r="B51" s="315" t="s">
        <v>347</v>
      </c>
      <c r="C51" s="316"/>
      <c r="D51" s="316"/>
      <c r="E51" s="316"/>
      <c r="F51" s="316"/>
      <c r="G51" s="316"/>
      <c r="H51" s="316"/>
      <c r="I51" s="316"/>
      <c r="J51" s="316"/>
      <c r="K51" s="316"/>
      <c r="L51" s="317"/>
    </row>
    <row r="52" spans="1:12" x14ac:dyDescent="0.25">
      <c r="A52" s="244"/>
      <c r="B52" s="397" t="s">
        <v>325</v>
      </c>
      <c r="C52" s="398"/>
      <c r="D52" s="398"/>
      <c r="E52" s="398"/>
      <c r="F52" s="398"/>
      <c r="G52" s="398"/>
      <c r="H52" s="398"/>
      <c r="I52" s="398"/>
      <c r="J52" s="398"/>
      <c r="K52" s="398"/>
      <c r="L52" s="399"/>
    </row>
    <row r="53" spans="1:12" x14ac:dyDescent="0.25">
      <c r="A53" s="244"/>
      <c r="B53" s="397" t="s">
        <v>355</v>
      </c>
      <c r="C53" s="398"/>
      <c r="D53" s="398"/>
      <c r="E53" s="398"/>
      <c r="F53" s="398"/>
      <c r="G53" s="398"/>
      <c r="H53" s="398"/>
      <c r="I53" s="398"/>
      <c r="J53" s="398"/>
      <c r="K53" s="398"/>
      <c r="L53" s="399"/>
    </row>
    <row r="54" spans="1:12" x14ac:dyDescent="0.25">
      <c r="A54" s="245"/>
      <c r="B54" s="391" t="s">
        <v>356</v>
      </c>
      <c r="C54" s="392"/>
      <c r="D54" s="392"/>
      <c r="E54" s="392"/>
      <c r="F54" s="392"/>
      <c r="G54" s="392"/>
      <c r="H54" s="392"/>
      <c r="I54" s="392"/>
      <c r="J54" s="392"/>
      <c r="K54" s="392"/>
      <c r="L54" s="393"/>
    </row>
    <row r="55" spans="1:12" x14ac:dyDescent="0.25">
      <c r="A55" s="310" t="s">
        <v>256</v>
      </c>
      <c r="B55" s="379" t="str">
        <f>'PLANILHA ORÇAMENTÁRIA'!D28</f>
        <v>REVESTIMENTOS DE PISOS</v>
      </c>
      <c r="C55" s="380"/>
      <c r="D55" s="380"/>
      <c r="E55" s="380"/>
      <c r="F55" s="380"/>
      <c r="G55" s="380"/>
      <c r="H55" s="380"/>
      <c r="I55" s="380"/>
      <c r="J55" s="380"/>
      <c r="K55" s="380"/>
      <c r="L55" s="381"/>
    </row>
    <row r="56" spans="1:12" x14ac:dyDescent="0.25">
      <c r="A56" s="311" t="s">
        <v>257</v>
      </c>
      <c r="B56" s="370" t="str">
        <f>'PLANILHA ORÇAMENTÁRIA'!D29</f>
        <v xml:space="preserve">PAVIMENTAÇÃO </v>
      </c>
      <c r="C56" s="371"/>
      <c r="D56" s="371"/>
      <c r="E56" s="371"/>
      <c r="F56" s="371"/>
      <c r="G56" s="371"/>
      <c r="H56" s="371"/>
      <c r="I56" s="371"/>
      <c r="J56" s="371"/>
      <c r="K56" s="371"/>
      <c r="L56" s="372"/>
    </row>
    <row r="57" spans="1:12" x14ac:dyDescent="0.25">
      <c r="A57" s="123" t="s">
        <v>269</v>
      </c>
      <c r="B57" s="203" t="str">
        <f>'PLANILHA ORÇAMENTÁRIA'!D30</f>
        <v xml:space="preserve">Execução e compactação de base e/ou sub base </v>
      </c>
      <c r="C57" s="46" t="s">
        <v>362</v>
      </c>
      <c r="D57" s="202"/>
      <c r="E57" s="46"/>
      <c r="F57" s="46"/>
      <c r="G57" s="41"/>
      <c r="H57" s="46">
        <f>45.21+32.03+73.74+19.9+29.42</f>
        <v>200.3</v>
      </c>
      <c r="I57" s="205">
        <v>0.45</v>
      </c>
      <c r="J57" s="205"/>
      <c r="K57" s="202"/>
      <c r="L57" s="246">
        <f>I57*H57</f>
        <v>90.135000000000005</v>
      </c>
    </row>
    <row r="58" spans="1:12" x14ac:dyDescent="0.25">
      <c r="A58" s="247"/>
      <c r="B58" s="373" t="s">
        <v>145</v>
      </c>
      <c r="C58" s="374"/>
      <c r="D58" s="374"/>
      <c r="E58" s="374"/>
      <c r="F58" s="374"/>
      <c r="G58" s="374"/>
      <c r="H58" s="374"/>
      <c r="I58" s="374"/>
      <c r="J58" s="374"/>
      <c r="K58" s="374"/>
      <c r="L58" s="375"/>
    </row>
    <row r="59" spans="1:12" x14ac:dyDescent="0.25">
      <c r="A59" s="247"/>
      <c r="B59" s="420" t="s">
        <v>207</v>
      </c>
      <c r="C59" s="421"/>
      <c r="D59" s="421"/>
      <c r="E59" s="421"/>
      <c r="F59" s="421"/>
      <c r="G59" s="421"/>
      <c r="H59" s="421"/>
      <c r="I59" s="421"/>
      <c r="J59" s="421"/>
      <c r="K59" s="421"/>
      <c r="L59" s="422"/>
    </row>
    <row r="60" spans="1:12" x14ac:dyDescent="0.25">
      <c r="A60" s="248"/>
      <c r="B60" s="373" t="s">
        <v>143</v>
      </c>
      <c r="C60" s="374"/>
      <c r="D60" s="374"/>
      <c r="E60" s="374"/>
      <c r="F60" s="374"/>
      <c r="G60" s="374"/>
      <c r="H60" s="374"/>
      <c r="I60" s="374"/>
      <c r="J60" s="374"/>
      <c r="K60" s="374"/>
      <c r="L60" s="375"/>
    </row>
    <row r="61" spans="1:12" x14ac:dyDescent="0.25">
      <c r="A61" s="248"/>
      <c r="B61" s="373" t="s">
        <v>144</v>
      </c>
      <c r="C61" s="374"/>
      <c r="D61" s="374"/>
      <c r="E61" s="374"/>
      <c r="F61" s="374"/>
      <c r="G61" s="374"/>
      <c r="H61" s="374"/>
      <c r="I61" s="374"/>
      <c r="J61" s="374"/>
      <c r="K61" s="374"/>
      <c r="L61" s="375"/>
    </row>
    <row r="62" spans="1:12" x14ac:dyDescent="0.25">
      <c r="A62" s="249"/>
      <c r="B62" s="376" t="s">
        <v>148</v>
      </c>
      <c r="C62" s="377"/>
      <c r="D62" s="377"/>
      <c r="E62" s="377"/>
      <c r="F62" s="377"/>
      <c r="G62" s="377"/>
      <c r="H62" s="377"/>
      <c r="I62" s="377"/>
      <c r="J62" s="377"/>
      <c r="K62" s="377"/>
      <c r="L62" s="378"/>
    </row>
    <row r="63" spans="1:12" x14ac:dyDescent="0.25">
      <c r="A63" s="250" t="s">
        <v>270</v>
      </c>
      <c r="B63" s="67" t="str">
        <f>'PLANILHA ORÇAMENTÁRIA'!D31</f>
        <v>Execução de imprimação com asfalto diluído CM-30</v>
      </c>
      <c r="C63" s="56" t="s">
        <v>12</v>
      </c>
      <c r="D63" s="63"/>
      <c r="E63" s="63"/>
      <c r="F63" s="62"/>
      <c r="G63" s="63"/>
      <c r="H63" s="66">
        <f>45.21+32.03+73.74</f>
        <v>150.98000000000002</v>
      </c>
      <c r="I63" s="64"/>
      <c r="J63" s="62"/>
      <c r="K63" s="63"/>
      <c r="L63" s="251">
        <f>H63</f>
        <v>150.98000000000002</v>
      </c>
    </row>
    <row r="64" spans="1:12" x14ac:dyDescent="0.25">
      <c r="A64" s="244"/>
      <c r="B64" s="373" t="s">
        <v>143</v>
      </c>
      <c r="C64" s="374"/>
      <c r="D64" s="374"/>
      <c r="E64" s="374"/>
      <c r="F64" s="374"/>
      <c r="G64" s="374"/>
      <c r="H64" s="374"/>
      <c r="I64" s="374"/>
      <c r="J64" s="374"/>
      <c r="K64" s="374"/>
      <c r="L64" s="375"/>
    </row>
    <row r="65" spans="1:12" x14ac:dyDescent="0.25">
      <c r="A65" s="244"/>
      <c r="B65" s="373" t="s">
        <v>144</v>
      </c>
      <c r="C65" s="374"/>
      <c r="D65" s="374"/>
      <c r="E65" s="374"/>
      <c r="F65" s="374"/>
      <c r="G65" s="374"/>
      <c r="H65" s="374"/>
      <c r="I65" s="374"/>
      <c r="J65" s="374"/>
      <c r="K65" s="374"/>
      <c r="L65" s="375"/>
    </row>
    <row r="66" spans="1:12" x14ac:dyDescent="0.25">
      <c r="A66" s="252"/>
      <c r="B66" s="376" t="s">
        <v>148</v>
      </c>
      <c r="C66" s="377"/>
      <c r="D66" s="377"/>
      <c r="E66" s="377"/>
      <c r="F66" s="377"/>
      <c r="G66" s="377"/>
      <c r="H66" s="377"/>
      <c r="I66" s="377"/>
      <c r="J66" s="377"/>
      <c r="K66" s="377"/>
      <c r="L66" s="378"/>
    </row>
    <row r="67" spans="1:12" ht="30" customHeight="1" x14ac:dyDescent="0.25">
      <c r="A67" s="237" t="s">
        <v>271</v>
      </c>
      <c r="B67" s="67" t="str">
        <f>'PLANILHA ORÇAMENTÁRIA'!D32</f>
        <v>Execução de passeio em piso intertravado, com bloco retangular, cor natural, de 20x10 cm, esp.= 6 cm</v>
      </c>
      <c r="C67" s="56" t="s">
        <v>12</v>
      </c>
      <c r="D67" s="63"/>
      <c r="E67" s="62"/>
      <c r="F67" s="62"/>
      <c r="G67" s="63"/>
      <c r="H67" s="63">
        <f>45.21+32.03</f>
        <v>77.240000000000009</v>
      </c>
      <c r="I67" s="66"/>
      <c r="J67" s="64"/>
      <c r="K67" s="62"/>
      <c r="L67" s="251">
        <f>H67</f>
        <v>77.240000000000009</v>
      </c>
    </row>
    <row r="68" spans="1:12" x14ac:dyDescent="0.25">
      <c r="A68" s="253"/>
      <c r="B68" s="373" t="s">
        <v>143</v>
      </c>
      <c r="C68" s="374"/>
      <c r="D68" s="374"/>
      <c r="E68" s="374"/>
      <c r="F68" s="374"/>
      <c r="G68" s="374"/>
      <c r="H68" s="374"/>
      <c r="I68" s="374"/>
      <c r="J68" s="374"/>
      <c r="K68" s="374"/>
      <c r="L68" s="375"/>
    </row>
    <row r="69" spans="1:12" x14ac:dyDescent="0.25">
      <c r="A69" s="254"/>
      <c r="B69" s="376" t="s">
        <v>144</v>
      </c>
      <c r="C69" s="377"/>
      <c r="D69" s="377"/>
      <c r="E69" s="377"/>
      <c r="F69" s="377"/>
      <c r="G69" s="377"/>
      <c r="H69" s="377"/>
      <c r="I69" s="377"/>
      <c r="J69" s="377"/>
      <c r="K69" s="377"/>
      <c r="L69" s="378"/>
    </row>
    <row r="70" spans="1:12" s="72" customFormat="1" x14ac:dyDescent="0.25">
      <c r="A70" s="128" t="s">
        <v>272</v>
      </c>
      <c r="B70" s="370" t="str">
        <f>'PLANILHA ORÇAMENTÁRIA'!D33</f>
        <v>PISO EMBORRACHADO DRENANTE</v>
      </c>
      <c r="C70" s="371"/>
      <c r="D70" s="371"/>
      <c r="E70" s="371"/>
      <c r="F70" s="371"/>
      <c r="G70" s="371"/>
      <c r="H70" s="371"/>
      <c r="I70" s="371"/>
      <c r="J70" s="371"/>
      <c r="K70" s="371"/>
      <c r="L70" s="372"/>
    </row>
    <row r="71" spans="1:12" x14ac:dyDescent="0.25">
      <c r="A71" s="237" t="s">
        <v>273</v>
      </c>
      <c r="B71" s="67" t="str">
        <f>'PLANILHA ORÇAMENTÁRIA'!D34</f>
        <v>Piso emborrachado para playground, espessura de 43 mm</v>
      </c>
      <c r="C71" s="56" t="s">
        <v>12</v>
      </c>
      <c r="D71" s="62"/>
      <c r="E71" s="62"/>
      <c r="F71" s="62"/>
      <c r="G71" s="66"/>
      <c r="H71" s="62">
        <v>73.739999999999995</v>
      </c>
      <c r="I71" s="66"/>
      <c r="J71" s="64"/>
      <c r="K71" s="62"/>
      <c r="L71" s="251">
        <f>H71</f>
        <v>73.739999999999995</v>
      </c>
    </row>
    <row r="72" spans="1:12" x14ac:dyDescent="0.25">
      <c r="A72" s="310" t="s">
        <v>274</v>
      </c>
      <c r="B72" s="379" t="str">
        <f>'PLANILHA ORÇAMENTÁRIA'!D35</f>
        <v xml:space="preserve">INSTALAÇÕES HIDROSSANITÁRIAS </v>
      </c>
      <c r="C72" s="380"/>
      <c r="D72" s="380"/>
      <c r="E72" s="380"/>
      <c r="F72" s="380"/>
      <c r="G72" s="380"/>
      <c r="H72" s="380"/>
      <c r="I72" s="380"/>
      <c r="J72" s="380"/>
      <c r="K72" s="380"/>
      <c r="L72" s="381"/>
    </row>
    <row r="73" spans="1:12" ht="30" customHeight="1" x14ac:dyDescent="0.25">
      <c r="A73" s="123" t="s">
        <v>275</v>
      </c>
      <c r="B73" s="124" t="str">
        <f>'PLANILHA ORÇAMENTÁRIA'!D36</f>
        <v>Tubo PVC, série R, água pluvial, diâm. 100mm,fornecido e instalado em condutores verticais de águas pluviais</v>
      </c>
      <c r="C73" s="41" t="s">
        <v>49</v>
      </c>
      <c r="D73" s="52"/>
      <c r="E73" s="52">
        <v>4.2</v>
      </c>
      <c r="F73" s="52"/>
      <c r="G73" s="52"/>
      <c r="H73" s="53"/>
      <c r="I73" s="204"/>
      <c r="J73" s="52"/>
      <c r="K73" s="52"/>
      <c r="L73" s="125">
        <f>E73</f>
        <v>4.2</v>
      </c>
    </row>
    <row r="74" spans="1:12" x14ac:dyDescent="0.25">
      <c r="A74" s="233"/>
      <c r="B74" s="376" t="s">
        <v>146</v>
      </c>
      <c r="C74" s="377"/>
      <c r="D74" s="377"/>
      <c r="E74" s="377"/>
      <c r="F74" s="377"/>
      <c r="G74" s="377"/>
      <c r="H74" s="377"/>
      <c r="I74" s="377"/>
      <c r="J74" s="377"/>
      <c r="K74" s="377"/>
      <c r="L74" s="378"/>
    </row>
    <row r="75" spans="1:12" x14ac:dyDescent="0.25">
      <c r="A75" s="237" t="s">
        <v>276</v>
      </c>
      <c r="B75" s="67" t="str">
        <f>'PLANILHA ORÇAMENTÁRIA'!D37</f>
        <v>Ponto com registro de pressão</v>
      </c>
      <c r="C75" s="56" t="s">
        <v>119</v>
      </c>
      <c r="D75" s="62">
        <v>1</v>
      </c>
      <c r="E75" s="62"/>
      <c r="F75" s="62"/>
      <c r="G75" s="66"/>
      <c r="H75" s="62"/>
      <c r="I75" s="66"/>
      <c r="J75" s="64"/>
      <c r="K75" s="62"/>
      <c r="L75" s="251">
        <f>D75</f>
        <v>1</v>
      </c>
    </row>
    <row r="76" spans="1:12" x14ac:dyDescent="0.25">
      <c r="A76" s="310" t="s">
        <v>277</v>
      </c>
      <c r="B76" s="379" t="str">
        <f>'PLANILHA ORÇAMENTÁRIA'!D38</f>
        <v>INSTALAÇÕES ELÉTRICAS</v>
      </c>
      <c r="C76" s="380"/>
      <c r="D76" s="380"/>
      <c r="E76" s="380"/>
      <c r="F76" s="380"/>
      <c r="G76" s="380"/>
      <c r="H76" s="380"/>
      <c r="I76" s="380"/>
      <c r="J76" s="380"/>
      <c r="K76" s="380"/>
      <c r="L76" s="381"/>
    </row>
    <row r="77" spans="1:12" ht="15.75" customHeight="1" x14ac:dyDescent="0.25">
      <c r="A77" s="326" t="s">
        <v>278</v>
      </c>
      <c r="B77" s="327" t="str">
        <f>'PLANILHA ORÇAMENTÁRIA'!D39</f>
        <v>Refletor retangular fechado com lâmpada de vapor metálico de 400 W</v>
      </c>
      <c r="C77" s="328" t="s">
        <v>51</v>
      </c>
      <c r="D77" s="329">
        <v>5</v>
      </c>
      <c r="E77" s="329"/>
      <c r="F77" s="329"/>
      <c r="G77" s="44"/>
      <c r="H77" s="329"/>
      <c r="I77" s="44"/>
      <c r="J77" s="330"/>
      <c r="K77" s="329"/>
      <c r="L77" s="200">
        <f t="shared" ref="L77:L82" si="0">D77</f>
        <v>5</v>
      </c>
    </row>
    <row r="78" spans="1:12" ht="30" customHeight="1" x14ac:dyDescent="0.25">
      <c r="A78" s="262" t="s">
        <v>279</v>
      </c>
      <c r="B78" s="333" t="str">
        <f>'PLANILHA ORÇAMENTÁRIA'!D40</f>
        <v xml:space="preserve">Ponto padrão de luz na parede - considerando eletroduto PVC flexível de 3/4" inclusive conexões (4.5m), fio isolado PVC de 2.5mm² e caixa estampada 4x4" </v>
      </c>
      <c r="C78" s="163" t="s">
        <v>51</v>
      </c>
      <c r="D78" s="165">
        <v>5</v>
      </c>
      <c r="E78" s="165"/>
      <c r="F78" s="165"/>
      <c r="G78" s="165"/>
      <c r="H78" s="165"/>
      <c r="I78" s="165"/>
      <c r="J78" s="165"/>
      <c r="K78" s="165"/>
      <c r="L78" s="263">
        <f t="shared" si="0"/>
        <v>5</v>
      </c>
    </row>
    <row r="79" spans="1:12" ht="30" customHeight="1" x14ac:dyDescent="0.25">
      <c r="A79" s="266" t="s">
        <v>280</v>
      </c>
      <c r="B79" s="334" t="str">
        <f>'PLANILHA ORÇAMENTÁRIA'!D41</f>
        <v>Quadro de distribuição de energia de embutir, em chapa metálica, para disjuntores termomagnéticos monopolares</v>
      </c>
      <c r="C79" s="58" t="s">
        <v>51</v>
      </c>
      <c r="D79" s="60">
        <v>1</v>
      </c>
      <c r="E79" s="60"/>
      <c r="F79" s="60"/>
      <c r="G79" s="60"/>
      <c r="H79" s="60"/>
      <c r="I79" s="60"/>
      <c r="J79" s="60"/>
      <c r="K79" s="60"/>
      <c r="L79" s="238">
        <f t="shared" si="0"/>
        <v>1</v>
      </c>
    </row>
    <row r="80" spans="1:12" ht="30" customHeight="1" x14ac:dyDescent="0.25">
      <c r="A80" s="262" t="s">
        <v>281</v>
      </c>
      <c r="B80" s="333" t="str">
        <f>'PLANILHA ORÇAMENTÁRIA'!D42</f>
        <v>Disjuntor termomagnético padrão NEMA (americano) 10 a 30 A, 240 V, inclusive fornecimento e instalação</v>
      </c>
      <c r="C80" s="163" t="s">
        <v>51</v>
      </c>
      <c r="D80" s="165">
        <v>1</v>
      </c>
      <c r="E80" s="165"/>
      <c r="F80" s="165"/>
      <c r="G80" s="165"/>
      <c r="H80" s="165"/>
      <c r="I80" s="165"/>
      <c r="J80" s="165"/>
      <c r="K80" s="165"/>
      <c r="L80" s="263">
        <f t="shared" si="0"/>
        <v>1</v>
      </c>
    </row>
    <row r="81" spans="1:12" x14ac:dyDescent="0.25">
      <c r="A81" s="262" t="s">
        <v>308</v>
      </c>
      <c r="B81" s="333" t="str">
        <f>'PLANILHA ORÇAMENTÁRIA'!D43</f>
        <v>Eletroduto flexível corrugado 1", marca de referência TIGRE</v>
      </c>
      <c r="C81" s="163" t="s">
        <v>49</v>
      </c>
      <c r="D81" s="165">
        <v>22</v>
      </c>
      <c r="E81" s="165"/>
      <c r="F81" s="165"/>
      <c r="G81" s="165"/>
      <c r="H81" s="165"/>
      <c r="I81" s="165"/>
      <c r="J81" s="165"/>
      <c r="K81" s="165"/>
      <c r="L81" s="263">
        <f t="shared" si="0"/>
        <v>22</v>
      </c>
    </row>
    <row r="82" spans="1:12" ht="30" customHeight="1" x14ac:dyDescent="0.25">
      <c r="A82" s="320" t="s">
        <v>345</v>
      </c>
      <c r="B82" s="331" t="str">
        <f>'PLANILHA ORÇAMENTÁRIA'!D44</f>
        <v>Cabo de cobre flexível isolado, 16 mm², anti-chama 0,6/1,0 KV, para circuitos terminais - fornecimento e instalação</v>
      </c>
      <c r="C82" s="199" t="s">
        <v>49</v>
      </c>
      <c r="D82" s="196">
        <v>30</v>
      </c>
      <c r="E82" s="196"/>
      <c r="F82" s="196"/>
      <c r="G82" s="196"/>
      <c r="H82" s="196"/>
      <c r="I82" s="196"/>
      <c r="J82" s="196"/>
      <c r="K82" s="196"/>
      <c r="L82" s="332">
        <f t="shared" si="0"/>
        <v>30</v>
      </c>
    </row>
    <row r="83" spans="1:12" x14ac:dyDescent="0.25">
      <c r="A83" s="219" t="s">
        <v>282</v>
      </c>
      <c r="B83" s="379" t="str">
        <f>'PLANILHA ORÇAMENTÁRIA'!D45</f>
        <v>PERGOLADO</v>
      </c>
      <c r="C83" s="380"/>
      <c r="D83" s="380"/>
      <c r="E83" s="380"/>
      <c r="F83" s="380"/>
      <c r="G83" s="380"/>
      <c r="H83" s="380"/>
      <c r="I83" s="380"/>
      <c r="J83" s="380"/>
      <c r="K83" s="380"/>
      <c r="L83" s="381"/>
    </row>
    <row r="84" spans="1:12" x14ac:dyDescent="0.25">
      <c r="A84" s="117" t="s">
        <v>283</v>
      </c>
      <c r="B84" s="74" t="str">
        <f>'PLANILHA ORÇAMENTÁRIA'!D46</f>
        <v>Pergolado de madeira, com dimensões de 4,50x3,00 m</v>
      </c>
      <c r="C84" s="112" t="s">
        <v>51</v>
      </c>
      <c r="D84" s="75">
        <v>2</v>
      </c>
      <c r="E84" s="75"/>
      <c r="F84" s="75"/>
      <c r="G84" s="76"/>
      <c r="H84" s="75"/>
      <c r="I84" s="76"/>
      <c r="J84" s="126"/>
      <c r="K84" s="75"/>
      <c r="L84" s="119">
        <f>D84</f>
        <v>2</v>
      </c>
    </row>
    <row r="85" spans="1:12" x14ac:dyDescent="0.25">
      <c r="A85" s="310" t="s">
        <v>284</v>
      </c>
      <c r="B85" s="379" t="str">
        <f>'PLANILHA ORÇAMENTÁRIA'!D47</f>
        <v>GRANITO</v>
      </c>
      <c r="C85" s="380"/>
      <c r="D85" s="380"/>
      <c r="E85" s="380"/>
      <c r="F85" s="380"/>
      <c r="G85" s="380"/>
      <c r="H85" s="380"/>
      <c r="I85" s="380"/>
      <c r="J85" s="380"/>
      <c r="K85" s="380"/>
      <c r="L85" s="381"/>
    </row>
    <row r="86" spans="1:12" x14ac:dyDescent="0.25">
      <c r="A86" s="255" t="s">
        <v>285</v>
      </c>
      <c r="B86" s="74" t="str">
        <f>'PLANILHA ORÇAMENTÁRIA'!D48</f>
        <v>Soleira de granito esp. 2 cm e largura de 15 cm</v>
      </c>
      <c r="C86" s="178" t="s">
        <v>49</v>
      </c>
      <c r="D86" s="114"/>
      <c r="E86" s="75">
        <f>25.25+12.99</f>
        <v>38.24</v>
      </c>
      <c r="F86" s="75"/>
      <c r="G86" s="76"/>
      <c r="H86" s="114"/>
      <c r="I86" s="76"/>
      <c r="J86" s="126"/>
      <c r="K86" s="75"/>
      <c r="L86" s="119">
        <f>E86</f>
        <v>38.24</v>
      </c>
    </row>
    <row r="87" spans="1:12" x14ac:dyDescent="0.25">
      <c r="A87" s="256"/>
      <c r="B87" s="417" t="s">
        <v>179</v>
      </c>
      <c r="C87" s="418"/>
      <c r="D87" s="418"/>
      <c r="E87" s="418"/>
      <c r="F87" s="418"/>
      <c r="G87" s="418"/>
      <c r="H87" s="418"/>
      <c r="I87" s="418"/>
      <c r="J87" s="418"/>
      <c r="K87" s="418"/>
      <c r="L87" s="419"/>
    </row>
    <row r="88" spans="1:12" x14ac:dyDescent="0.25">
      <c r="A88" s="257"/>
      <c r="B88" s="376" t="s">
        <v>322</v>
      </c>
      <c r="C88" s="377"/>
      <c r="D88" s="377"/>
      <c r="E88" s="377"/>
      <c r="F88" s="377"/>
      <c r="G88" s="377"/>
      <c r="H88" s="377"/>
      <c r="I88" s="377"/>
      <c r="J88" s="377"/>
      <c r="K88" s="377"/>
      <c r="L88" s="378"/>
    </row>
    <row r="89" spans="1:12" x14ac:dyDescent="0.25">
      <c r="A89" s="318" t="s">
        <v>286</v>
      </c>
      <c r="B89" s="426" t="str">
        <f>'PLANILHA ORÇAMENTÁRIA'!D49</f>
        <v>PINTURA</v>
      </c>
      <c r="C89" s="427"/>
      <c r="D89" s="427"/>
      <c r="E89" s="427"/>
      <c r="F89" s="427"/>
      <c r="G89" s="427"/>
      <c r="H89" s="427"/>
      <c r="I89" s="427"/>
      <c r="J89" s="427"/>
      <c r="K89" s="427"/>
      <c r="L89" s="428"/>
    </row>
    <row r="90" spans="1:12" ht="31.5" x14ac:dyDescent="0.25">
      <c r="A90" s="48" t="s">
        <v>287</v>
      </c>
      <c r="B90" s="65" t="str">
        <f>'PLANILHA ORÇAMENTÁRIA'!D50</f>
        <v>Aplicação manual de pintura com tinta texturizada acrílica em panos cegos de fachada</v>
      </c>
      <c r="C90" s="46" t="s">
        <v>12</v>
      </c>
      <c r="D90" s="129"/>
      <c r="E90" s="43"/>
      <c r="F90" s="43"/>
      <c r="G90" s="43"/>
      <c r="H90" s="129">
        <f>19.19+1.17+63.54+15.15+2.38</f>
        <v>101.43</v>
      </c>
      <c r="I90" s="47"/>
      <c r="J90" s="42"/>
      <c r="K90" s="43"/>
      <c r="L90" s="258">
        <f>H90</f>
        <v>101.43</v>
      </c>
    </row>
    <row r="91" spans="1:12" x14ac:dyDescent="0.25">
      <c r="A91" s="259"/>
      <c r="B91" s="423" t="s">
        <v>149</v>
      </c>
      <c r="C91" s="424"/>
      <c r="D91" s="424"/>
      <c r="E91" s="424"/>
      <c r="F91" s="424"/>
      <c r="G91" s="424"/>
      <c r="H91" s="424"/>
      <c r="I91" s="424"/>
      <c r="J91" s="424"/>
      <c r="K91" s="424"/>
      <c r="L91" s="425"/>
    </row>
    <row r="92" spans="1:12" x14ac:dyDescent="0.25">
      <c r="A92" s="260"/>
      <c r="B92" s="423" t="s">
        <v>324</v>
      </c>
      <c r="C92" s="424"/>
      <c r="D92" s="424"/>
      <c r="E92" s="424"/>
      <c r="F92" s="424"/>
      <c r="G92" s="424"/>
      <c r="H92" s="424"/>
      <c r="I92" s="424"/>
      <c r="J92" s="424"/>
      <c r="K92" s="424"/>
      <c r="L92" s="425"/>
    </row>
    <row r="93" spans="1:12" x14ac:dyDescent="0.25">
      <c r="A93" s="260"/>
      <c r="B93" s="423" t="s">
        <v>360</v>
      </c>
      <c r="C93" s="424"/>
      <c r="D93" s="424"/>
      <c r="E93" s="424"/>
      <c r="F93" s="424"/>
      <c r="G93" s="424"/>
      <c r="H93" s="424"/>
      <c r="I93" s="424"/>
      <c r="J93" s="424"/>
      <c r="K93" s="424"/>
      <c r="L93" s="425"/>
    </row>
    <row r="94" spans="1:12" x14ac:dyDescent="0.25">
      <c r="A94" s="260"/>
      <c r="B94" s="423" t="s">
        <v>325</v>
      </c>
      <c r="C94" s="424"/>
      <c r="D94" s="424"/>
      <c r="E94" s="424"/>
      <c r="F94" s="424"/>
      <c r="G94" s="424"/>
      <c r="H94" s="424"/>
      <c r="I94" s="424"/>
      <c r="J94" s="424"/>
      <c r="K94" s="424"/>
      <c r="L94" s="425"/>
    </row>
    <row r="95" spans="1:12" x14ac:dyDescent="0.25">
      <c r="A95" s="261"/>
      <c r="B95" s="391" t="s">
        <v>323</v>
      </c>
      <c r="C95" s="392"/>
      <c r="D95" s="392"/>
      <c r="E95" s="392"/>
      <c r="F95" s="392"/>
      <c r="G95" s="392"/>
      <c r="H95" s="392"/>
      <c r="I95" s="392"/>
      <c r="J95" s="392"/>
      <c r="K95" s="392"/>
      <c r="L95" s="393"/>
    </row>
    <row r="96" spans="1:12" x14ac:dyDescent="0.25">
      <c r="A96" s="318" t="s">
        <v>288</v>
      </c>
      <c r="B96" s="426" t="str">
        <f>'PLANILHA ORÇAMENTÁRIA'!D51</f>
        <v xml:space="preserve">PAISAGISMO </v>
      </c>
      <c r="C96" s="427"/>
      <c r="D96" s="427"/>
      <c r="E96" s="427"/>
      <c r="F96" s="427"/>
      <c r="G96" s="427"/>
      <c r="H96" s="427"/>
      <c r="I96" s="427"/>
      <c r="J96" s="427"/>
      <c r="K96" s="427"/>
      <c r="L96" s="428"/>
    </row>
    <row r="97" spans="1:12" x14ac:dyDescent="0.25">
      <c r="A97" s="262" t="s">
        <v>289</v>
      </c>
      <c r="B97" s="164" t="str">
        <f>'PLANILHA ORÇAMENTÁRIA'!D52</f>
        <v xml:space="preserve">Plantio de grama em placas </v>
      </c>
      <c r="C97" s="163" t="s">
        <v>12</v>
      </c>
      <c r="D97" s="165"/>
      <c r="E97" s="165"/>
      <c r="F97" s="165"/>
      <c r="G97" s="165"/>
      <c r="H97" s="165">
        <f>19.9+29.42</f>
        <v>49.32</v>
      </c>
      <c r="I97" s="165"/>
      <c r="J97" s="165"/>
      <c r="K97" s="165"/>
      <c r="L97" s="263">
        <f>H97</f>
        <v>49.32</v>
      </c>
    </row>
    <row r="98" spans="1:12" x14ac:dyDescent="0.25">
      <c r="A98" s="260"/>
      <c r="B98" s="373" t="s">
        <v>145</v>
      </c>
      <c r="C98" s="374"/>
      <c r="D98" s="374"/>
      <c r="E98" s="374"/>
      <c r="F98" s="374"/>
      <c r="G98" s="374"/>
      <c r="H98" s="374"/>
      <c r="I98" s="374"/>
      <c r="J98" s="374"/>
      <c r="K98" s="374"/>
      <c r="L98" s="375"/>
    </row>
    <row r="99" spans="1:12" x14ac:dyDescent="0.25">
      <c r="A99" s="264"/>
      <c r="B99" s="400" t="s">
        <v>207</v>
      </c>
      <c r="C99" s="401"/>
      <c r="D99" s="401"/>
      <c r="E99" s="401"/>
      <c r="F99" s="401"/>
      <c r="G99" s="401"/>
      <c r="H99" s="401"/>
      <c r="I99" s="401"/>
      <c r="J99" s="401"/>
      <c r="K99" s="401"/>
      <c r="L99" s="402"/>
    </row>
    <row r="100" spans="1:12" x14ac:dyDescent="0.25">
      <c r="A100" s="242" t="s">
        <v>290</v>
      </c>
      <c r="B100" s="191" t="str">
        <f>'PLANILHA ORÇAMENTÁRIA'!D53</f>
        <v>Separador/limitador de grama</v>
      </c>
      <c r="C100" s="328" t="s">
        <v>49</v>
      </c>
      <c r="D100" s="59"/>
      <c r="E100" s="60">
        <v>45.6</v>
      </c>
      <c r="F100" s="60"/>
      <c r="G100" s="61"/>
      <c r="H100" s="59"/>
      <c r="I100" s="61"/>
      <c r="J100" s="186"/>
      <c r="K100" s="60"/>
      <c r="L100" s="238">
        <f>E100</f>
        <v>45.6</v>
      </c>
    </row>
    <row r="101" spans="1:12" x14ac:dyDescent="0.25">
      <c r="A101" s="265"/>
      <c r="B101" s="429" t="s">
        <v>222</v>
      </c>
      <c r="C101" s="430"/>
      <c r="D101" s="430"/>
      <c r="E101" s="430"/>
      <c r="F101" s="430"/>
      <c r="G101" s="430"/>
      <c r="H101" s="430"/>
      <c r="I101" s="430"/>
      <c r="J101" s="430"/>
      <c r="K101" s="430"/>
      <c r="L101" s="431"/>
    </row>
    <row r="102" spans="1:12" ht="47.25" x14ac:dyDescent="0.25">
      <c r="A102" s="242" t="s">
        <v>291</v>
      </c>
      <c r="B102" s="187" t="str">
        <f>'PLANILHA ORÇAMENTÁRIA'!D54</f>
        <v xml:space="preserve">Plantio de quinze Orquídeas Bambu, dez Moreias, quinze Helicônias Papagaio e duas Trepadeiras Alamanda amarela, inclusive fornecimento </v>
      </c>
      <c r="C102" s="112" t="s">
        <v>51</v>
      </c>
      <c r="D102" s="59">
        <v>1</v>
      </c>
      <c r="E102" s="60"/>
      <c r="F102" s="60"/>
      <c r="G102" s="61"/>
      <c r="H102" s="59"/>
      <c r="I102" s="61"/>
      <c r="J102" s="186"/>
      <c r="K102" s="60"/>
      <c r="L102" s="238">
        <f>D102</f>
        <v>1</v>
      </c>
    </row>
    <row r="103" spans="1:12" s="188" customFormat="1" x14ac:dyDescent="0.25">
      <c r="A103" s="310" t="s">
        <v>292</v>
      </c>
      <c r="B103" s="426" t="str">
        <f>'PLANILHA ORÇAMENTÁRIA'!D55</f>
        <v xml:space="preserve">BRINQUEDOS </v>
      </c>
      <c r="C103" s="427"/>
      <c r="D103" s="427"/>
      <c r="E103" s="427"/>
      <c r="F103" s="427"/>
      <c r="G103" s="427"/>
      <c r="H103" s="427"/>
      <c r="I103" s="427"/>
      <c r="J103" s="427"/>
      <c r="K103" s="427"/>
      <c r="L103" s="428"/>
    </row>
    <row r="104" spans="1:12" s="188" customFormat="1" ht="63" x14ac:dyDescent="0.25">
      <c r="A104" s="48" t="s">
        <v>293</v>
      </c>
      <c r="B104" s="321" t="str">
        <f>'PLANILHA ORÇAMENTÁRIA'!D56</f>
        <v xml:space="preserve">Playground modular, colorido, dim. 580x300 cm (sem área de circulação), contendo: torre com cobertura, escorrgador ou tobogã, escada, rampa de cordas, balanço duplo e proteção tubular, inclusive frete e instalação. </v>
      </c>
      <c r="C104" s="46" t="s">
        <v>51</v>
      </c>
      <c r="D104" s="129">
        <v>1</v>
      </c>
      <c r="E104" s="43"/>
      <c r="F104" s="43"/>
      <c r="G104" s="47"/>
      <c r="H104" s="129"/>
      <c r="I104" s="47"/>
      <c r="J104" s="42"/>
      <c r="K104" s="43"/>
      <c r="L104" s="258">
        <f>D104</f>
        <v>1</v>
      </c>
    </row>
    <row r="105" spans="1:12" s="188" customFormat="1" ht="31.5" x14ac:dyDescent="0.25">
      <c r="A105" s="266" t="s">
        <v>294</v>
      </c>
      <c r="B105" s="322" t="str">
        <f>'PLANILHA ORÇAMENTÁRIA'!D57</f>
        <v xml:space="preserve">Casinha de madeira com duas janelas, uma porta, varanda e telhado de fibrocimento, inclusive pintura </v>
      </c>
      <c r="C105" s="79" t="s">
        <v>51</v>
      </c>
      <c r="D105" s="59">
        <v>1</v>
      </c>
      <c r="E105" s="60"/>
      <c r="F105" s="60"/>
      <c r="G105" s="61"/>
      <c r="H105" s="59"/>
      <c r="I105" s="61"/>
      <c r="J105" s="186"/>
      <c r="K105" s="60"/>
      <c r="L105" s="238">
        <f t="shared" ref="L105:L108" si="1">D105</f>
        <v>1</v>
      </c>
    </row>
    <row r="106" spans="1:12" s="188" customFormat="1" ht="31.5" x14ac:dyDescent="0.25">
      <c r="A106" s="262" t="s">
        <v>295</v>
      </c>
      <c r="B106" s="218" t="str">
        <f>'PLANILHA ORÇAMENTÁRIA'!D58</f>
        <v>Gangorra com 03 pranchas, confecção em tubo vapor e pintura esmalte sintético, conforme projeto</v>
      </c>
      <c r="C106" s="163" t="s">
        <v>51</v>
      </c>
      <c r="D106" s="323">
        <v>1</v>
      </c>
      <c r="E106" s="165"/>
      <c r="F106" s="165"/>
      <c r="G106" s="324"/>
      <c r="H106" s="323"/>
      <c r="I106" s="324"/>
      <c r="J106" s="325"/>
      <c r="K106" s="165"/>
      <c r="L106" s="263">
        <f t="shared" si="1"/>
        <v>1</v>
      </c>
    </row>
    <row r="107" spans="1:12" s="188" customFormat="1" ht="31.5" x14ac:dyDescent="0.25">
      <c r="A107" s="262" t="s">
        <v>296</v>
      </c>
      <c r="B107" s="218" t="str">
        <f>'PLANILHA ORÇAMENTÁRIA'!D59</f>
        <v>Carrossel tipo OLA, confecção em tubo vapor e pintura esmalte sintético, conforme projeto</v>
      </c>
      <c r="C107" s="163" t="s">
        <v>51</v>
      </c>
      <c r="D107" s="323">
        <v>1</v>
      </c>
      <c r="E107" s="165"/>
      <c r="F107" s="165"/>
      <c r="G107" s="324"/>
      <c r="H107" s="323"/>
      <c r="I107" s="324"/>
      <c r="J107" s="325"/>
      <c r="K107" s="165"/>
      <c r="L107" s="263">
        <f t="shared" si="1"/>
        <v>1</v>
      </c>
    </row>
    <row r="108" spans="1:12" s="188" customFormat="1" ht="31.5" x14ac:dyDescent="0.25">
      <c r="A108" s="266" t="s">
        <v>297</v>
      </c>
      <c r="B108" s="194" t="str">
        <f>'PLANILHA ORÇAMENTÁRIA'!D60</f>
        <v>Escorregador pequeno, confecção em tubo vapor e pintura esmalte sintético, conforme projeto</v>
      </c>
      <c r="C108" s="193" t="s">
        <v>51</v>
      </c>
      <c r="D108" s="195">
        <v>1</v>
      </c>
      <c r="E108" s="196"/>
      <c r="F108" s="196"/>
      <c r="G108" s="197"/>
      <c r="H108" s="195"/>
      <c r="I108" s="197"/>
      <c r="J108" s="198"/>
      <c r="K108" s="196"/>
      <c r="L108" s="238">
        <f t="shared" si="1"/>
        <v>1</v>
      </c>
    </row>
    <row r="109" spans="1:12" x14ac:dyDescent="0.25">
      <c r="A109" s="310" t="s">
        <v>298</v>
      </c>
      <c r="B109" s="426" t="str">
        <f>'PLANILHA ORÇAMENTÁRIA'!D61</f>
        <v>SERVIÇOS COMPLEMENTARES</v>
      </c>
      <c r="C109" s="427"/>
      <c r="D109" s="427"/>
      <c r="E109" s="427"/>
      <c r="F109" s="427"/>
      <c r="G109" s="427"/>
      <c r="H109" s="427"/>
      <c r="I109" s="427"/>
      <c r="J109" s="427"/>
      <c r="K109" s="427"/>
      <c r="L109" s="428"/>
    </row>
    <row r="110" spans="1:12" x14ac:dyDescent="0.25">
      <c r="A110" s="267" t="s">
        <v>299</v>
      </c>
      <c r="B110" s="217" t="str">
        <f>'PLANILHA ORÇAMENTÁRIA'!D62</f>
        <v>Conjunto de lixeira seletiva, 50 ou 60 L, com 4 lixeiras</v>
      </c>
      <c r="C110" s="112" t="s">
        <v>51</v>
      </c>
      <c r="D110" s="75">
        <v>1</v>
      </c>
      <c r="E110" s="75"/>
      <c r="F110" s="75"/>
      <c r="G110" s="75"/>
      <c r="H110" s="75"/>
      <c r="I110" s="75"/>
      <c r="J110" s="75"/>
      <c r="K110" s="75"/>
      <c r="L110" s="119">
        <f>D110</f>
        <v>1</v>
      </c>
    </row>
    <row r="111" spans="1:12" ht="31.5" x14ac:dyDescent="0.25">
      <c r="A111" s="268" t="s">
        <v>301</v>
      </c>
      <c r="B111" s="218" t="str">
        <f>'PLANILHA ORÇAMENTÁRIA'!D63</f>
        <v>Banco de concreto armado aparente Fck=15 MPa, com apoios de concreto, largura de 45 cm, espessura de 7 cm e altura de 45 cm</v>
      </c>
      <c r="C111" s="166" t="s">
        <v>51</v>
      </c>
      <c r="D111" s="168">
        <v>7</v>
      </c>
      <c r="E111" s="168"/>
      <c r="F111" s="168"/>
      <c r="G111" s="168"/>
      <c r="H111" s="168"/>
      <c r="I111" s="168"/>
      <c r="J111" s="168"/>
      <c r="K111" s="168"/>
      <c r="L111" s="269">
        <f>D111</f>
        <v>7</v>
      </c>
    </row>
    <row r="112" spans="1:12" x14ac:dyDescent="0.25">
      <c r="A112" s="270"/>
      <c r="B112" s="397" t="s">
        <v>329</v>
      </c>
      <c r="C112" s="398"/>
      <c r="D112" s="398"/>
      <c r="E112" s="398"/>
      <c r="F112" s="398"/>
      <c r="G112" s="398"/>
      <c r="H112" s="398"/>
      <c r="I112" s="398"/>
      <c r="J112" s="398"/>
      <c r="K112" s="398"/>
      <c r="L112" s="399"/>
    </row>
    <row r="113" spans="1:12" x14ac:dyDescent="0.25">
      <c r="A113" s="270"/>
      <c r="B113" s="397" t="s">
        <v>328</v>
      </c>
      <c r="C113" s="398"/>
      <c r="D113" s="398"/>
      <c r="E113" s="398"/>
      <c r="F113" s="398"/>
      <c r="G113" s="398"/>
      <c r="H113" s="398"/>
      <c r="I113" s="398"/>
      <c r="J113" s="398"/>
      <c r="K113" s="398"/>
      <c r="L113" s="399"/>
    </row>
    <row r="114" spans="1:12" x14ac:dyDescent="0.25">
      <c r="A114" s="270"/>
      <c r="B114" s="400" t="s">
        <v>327</v>
      </c>
      <c r="C114" s="401"/>
      <c r="D114" s="401"/>
      <c r="E114" s="401"/>
      <c r="F114" s="401"/>
      <c r="G114" s="401"/>
      <c r="H114" s="401"/>
      <c r="I114" s="401"/>
      <c r="J114" s="401"/>
      <c r="K114" s="401"/>
      <c r="L114" s="402"/>
    </row>
    <row r="115" spans="1:12" x14ac:dyDescent="0.25">
      <c r="A115" s="310" t="s">
        <v>303</v>
      </c>
      <c r="B115" s="426" t="str">
        <f>'PLANILHA ORÇAMENTÁRIA'!D64</f>
        <v xml:space="preserve">LIMPEZA </v>
      </c>
      <c r="C115" s="427"/>
      <c r="D115" s="427"/>
      <c r="E115" s="427"/>
      <c r="F115" s="427"/>
      <c r="G115" s="427"/>
      <c r="H115" s="427"/>
      <c r="I115" s="427"/>
      <c r="J115" s="427"/>
      <c r="K115" s="427"/>
      <c r="L115" s="428"/>
    </row>
    <row r="116" spans="1:12" x14ac:dyDescent="0.25">
      <c r="A116" s="268" t="s">
        <v>304</v>
      </c>
      <c r="B116" s="167" t="str">
        <f>'PLANILHA ORÇAMENTÁRIA'!D65</f>
        <v>Limpeza final da obra</v>
      </c>
      <c r="C116" s="166" t="s">
        <v>12</v>
      </c>
      <c r="D116" s="168"/>
      <c r="E116" s="168"/>
      <c r="F116" s="168"/>
      <c r="G116" s="168"/>
      <c r="H116" s="168">
        <f>45.21+32.03+73.74+19.9+29.42</f>
        <v>200.3</v>
      </c>
      <c r="I116" s="168"/>
      <c r="J116" s="168"/>
      <c r="K116" s="168"/>
      <c r="L116" s="269">
        <f>H116</f>
        <v>200.3</v>
      </c>
    </row>
    <row r="117" spans="1:12" x14ac:dyDescent="0.25">
      <c r="A117" s="271"/>
      <c r="B117" s="373" t="s">
        <v>143</v>
      </c>
      <c r="C117" s="374"/>
      <c r="D117" s="374"/>
      <c r="E117" s="374"/>
      <c r="F117" s="374"/>
      <c r="G117" s="374"/>
      <c r="H117" s="374"/>
      <c r="I117" s="374"/>
      <c r="J117" s="374"/>
      <c r="K117" s="374"/>
      <c r="L117" s="375"/>
    </row>
    <row r="118" spans="1:12" x14ac:dyDescent="0.25">
      <c r="A118" s="271"/>
      <c r="B118" s="373" t="s">
        <v>144</v>
      </c>
      <c r="C118" s="374"/>
      <c r="D118" s="374"/>
      <c r="E118" s="374"/>
      <c r="F118" s="374"/>
      <c r="G118" s="374"/>
      <c r="H118" s="374"/>
      <c r="I118" s="374"/>
      <c r="J118" s="374"/>
      <c r="K118" s="374"/>
      <c r="L118" s="375"/>
    </row>
    <row r="119" spans="1:12" x14ac:dyDescent="0.25">
      <c r="A119" s="271"/>
      <c r="B119" s="373" t="s">
        <v>148</v>
      </c>
      <c r="C119" s="374"/>
      <c r="D119" s="374"/>
      <c r="E119" s="374"/>
      <c r="F119" s="374"/>
      <c r="G119" s="374"/>
      <c r="H119" s="374"/>
      <c r="I119" s="374"/>
      <c r="J119" s="374"/>
      <c r="K119" s="374"/>
      <c r="L119" s="375"/>
    </row>
    <row r="120" spans="1:12" x14ac:dyDescent="0.25">
      <c r="A120" s="271"/>
      <c r="B120" s="373" t="s">
        <v>145</v>
      </c>
      <c r="C120" s="374"/>
      <c r="D120" s="374"/>
      <c r="E120" s="374"/>
      <c r="F120" s="374"/>
      <c r="G120" s="374"/>
      <c r="H120" s="374"/>
      <c r="I120" s="374"/>
      <c r="J120" s="374"/>
      <c r="K120" s="374"/>
      <c r="L120" s="375"/>
    </row>
    <row r="121" spans="1:12" x14ac:dyDescent="0.25">
      <c r="A121" s="272"/>
      <c r="B121" s="400" t="s">
        <v>207</v>
      </c>
      <c r="C121" s="401"/>
      <c r="D121" s="401"/>
      <c r="E121" s="401"/>
      <c r="F121" s="401"/>
      <c r="G121" s="401"/>
      <c r="H121" s="401"/>
      <c r="I121" s="401"/>
      <c r="J121" s="401"/>
      <c r="K121" s="401"/>
      <c r="L121" s="402"/>
    </row>
  </sheetData>
  <mergeCells count="76">
    <mergeCell ref="B99:L99"/>
    <mergeCell ref="B101:L101"/>
    <mergeCell ref="B112:L112"/>
    <mergeCell ref="B120:L120"/>
    <mergeCell ref="B121:L121"/>
    <mergeCell ref="B113:L113"/>
    <mergeCell ref="B114:L114"/>
    <mergeCell ref="B117:L117"/>
    <mergeCell ref="B118:L118"/>
    <mergeCell ref="B119:L119"/>
    <mergeCell ref="B115:L115"/>
    <mergeCell ref="B109:L109"/>
    <mergeCell ref="B103:L103"/>
    <mergeCell ref="B92:L92"/>
    <mergeCell ref="B93:L93"/>
    <mergeCell ref="B94:L94"/>
    <mergeCell ref="B95:L95"/>
    <mergeCell ref="B98:L98"/>
    <mergeCell ref="B96:L96"/>
    <mergeCell ref="B91:L91"/>
    <mergeCell ref="B89:L89"/>
    <mergeCell ref="B85:L85"/>
    <mergeCell ref="B83:L83"/>
    <mergeCell ref="B76:L76"/>
    <mergeCell ref="B60:L60"/>
    <mergeCell ref="B61:L61"/>
    <mergeCell ref="B74:L74"/>
    <mergeCell ref="B87:L87"/>
    <mergeCell ref="B88:L88"/>
    <mergeCell ref="B52:L52"/>
    <mergeCell ref="B53:L53"/>
    <mergeCell ref="B54:L54"/>
    <mergeCell ref="B58:L58"/>
    <mergeCell ref="B59:L59"/>
    <mergeCell ref="A1:E1"/>
    <mergeCell ref="F1:L3"/>
    <mergeCell ref="A2:E2"/>
    <mergeCell ref="A3:E3"/>
    <mergeCell ref="A4:L4"/>
    <mergeCell ref="B64:L64"/>
    <mergeCell ref="B65:L65"/>
    <mergeCell ref="B66:L66"/>
    <mergeCell ref="B68:L68"/>
    <mergeCell ref="B28:L28"/>
    <mergeCell ref="B30:L30"/>
    <mergeCell ref="B31:L31"/>
    <mergeCell ref="B43:L43"/>
    <mergeCell ref="B45:L45"/>
    <mergeCell ref="B46:L46"/>
    <mergeCell ref="B47:L47"/>
    <mergeCell ref="B36:L36"/>
    <mergeCell ref="B38:L38"/>
    <mergeCell ref="B39:L39"/>
    <mergeCell ref="B40:L40"/>
    <mergeCell ref="B49:L49"/>
    <mergeCell ref="B72:L72"/>
    <mergeCell ref="B55:L55"/>
    <mergeCell ref="B41:L41"/>
    <mergeCell ref="B25:L25"/>
    <mergeCell ref="B11:L11"/>
    <mergeCell ref="B32:L32"/>
    <mergeCell ref="B34:L34"/>
    <mergeCell ref="B56:L56"/>
    <mergeCell ref="B70:L70"/>
    <mergeCell ref="B69:L69"/>
    <mergeCell ref="B22:L22"/>
    <mergeCell ref="B23:L23"/>
    <mergeCell ref="B13:L13"/>
    <mergeCell ref="B15:L15"/>
    <mergeCell ref="B16:L16"/>
    <mergeCell ref="B62:L62"/>
    <mergeCell ref="B6:L6"/>
    <mergeCell ref="B7:L7"/>
    <mergeCell ref="B9:L9"/>
    <mergeCell ref="B10:L10"/>
    <mergeCell ref="B26:L26"/>
  </mergeCells>
  <pageMargins left="0.511811024" right="0.511811024" top="1.1916666666666667" bottom="0.78740157499999996" header="0.31496062000000002" footer="0.31496062000000002"/>
  <pageSetup paperSize="9" scale="76" fitToHeight="0" orientation="landscape" verticalDpi="4294967293" r:id="rId1"/>
  <headerFooter>
    <oddHeader>&amp;C&amp;G</oddHeader>
    <oddFooter>&amp;C&amp;"-,Itálico"Logradouro: Rua Elias Estevão Colnago, nº 65 – Centro - Itarana/ES. CEP 29620-000 
Tel.: (27) 3720-4900 – Site: www.itarana.es.gov.br – CNPJ: 27.104.363/0001-23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view="pageBreakPreview" zoomScaleNormal="100" zoomScaleSheetLayoutView="100" zoomScalePageLayoutView="90" workbookViewId="0">
      <selection activeCell="C9" sqref="C9"/>
    </sheetView>
  </sheetViews>
  <sheetFormatPr defaultRowHeight="15" x14ac:dyDescent="0.25"/>
  <cols>
    <col min="2" max="2" width="49.5703125" customWidth="1"/>
    <col min="3" max="3" width="17.5703125" customWidth="1"/>
    <col min="4" max="4" width="20.140625" customWidth="1"/>
    <col min="5" max="5" width="13.85546875" customWidth="1"/>
    <col min="6" max="6" width="13.28515625" customWidth="1"/>
    <col min="7" max="7" width="12.28515625" customWidth="1"/>
    <col min="8" max="8" width="10.140625" bestFit="1" customWidth="1"/>
  </cols>
  <sheetData>
    <row r="1" spans="1:9" ht="30" customHeight="1" x14ac:dyDescent="0.25">
      <c r="A1" s="647" t="s">
        <v>96</v>
      </c>
      <c r="B1" s="648"/>
      <c r="C1" s="648"/>
      <c r="D1" s="648"/>
      <c r="E1" s="363" t="s">
        <v>25</v>
      </c>
      <c r="F1" s="363"/>
      <c r="G1" s="363"/>
    </row>
    <row r="2" spans="1:9" ht="15.75" x14ac:dyDescent="0.25">
      <c r="A2" s="645" t="s">
        <v>65</v>
      </c>
      <c r="B2" s="645"/>
      <c r="C2" s="645"/>
      <c r="D2" s="645"/>
      <c r="E2" s="363"/>
      <c r="F2" s="363"/>
      <c r="G2" s="363"/>
    </row>
    <row r="3" spans="1:9" x14ac:dyDescent="0.25">
      <c r="A3" s="434" t="s">
        <v>26</v>
      </c>
      <c r="B3" s="434" t="s">
        <v>27</v>
      </c>
      <c r="C3" s="434" t="s">
        <v>28</v>
      </c>
      <c r="D3" s="434" t="s">
        <v>29</v>
      </c>
      <c r="E3" s="646" t="s">
        <v>30</v>
      </c>
      <c r="F3" s="646"/>
      <c r="G3" s="646"/>
      <c r="H3" s="644"/>
    </row>
    <row r="4" spans="1:9" x14ac:dyDescent="0.25">
      <c r="A4" s="434"/>
      <c r="B4" s="434"/>
      <c r="C4" s="434"/>
      <c r="D4" s="434"/>
      <c r="E4" s="16">
        <v>1</v>
      </c>
      <c r="F4" s="16">
        <v>2</v>
      </c>
      <c r="G4" s="16">
        <v>3</v>
      </c>
    </row>
    <row r="5" spans="1:9" x14ac:dyDescent="0.25">
      <c r="A5" s="1" t="s">
        <v>9</v>
      </c>
      <c r="B5" s="3" t="str">
        <f>'PLANILHA ORÇAMENTÁRIA'!D8</f>
        <v>SERVIÇOS PRELIMINARES</v>
      </c>
      <c r="C5" s="18">
        <f>'PLANILHA ORÇAMENTÁRIA'!H8</f>
        <v>4979.6751999999997</v>
      </c>
      <c r="D5" s="19">
        <f>C5/$C$18</f>
        <v>4.9694944873591738E-2</v>
      </c>
      <c r="E5" s="21">
        <f>C5</f>
        <v>4979.6751999999997</v>
      </c>
      <c r="F5" s="319"/>
      <c r="G5" s="319"/>
      <c r="H5" s="2"/>
      <c r="I5" s="2"/>
    </row>
    <row r="6" spans="1:9" x14ac:dyDescent="0.25">
      <c r="A6" s="1" t="s">
        <v>13</v>
      </c>
      <c r="B6" s="3" t="str">
        <f>'PLANILHA ORÇAMENTÁRIA'!D17</f>
        <v>PAREDES E GRADIS</v>
      </c>
      <c r="C6" s="18">
        <f>'PLANILHA ORÇAMENTÁRIA'!H17</f>
        <v>14387.2394</v>
      </c>
      <c r="D6" s="19">
        <f t="shared" ref="D6:D17" si="0">C6/$C$18</f>
        <v>0.14357825363111376</v>
      </c>
      <c r="E6" s="21">
        <f>C6</f>
        <v>14387.2394</v>
      </c>
      <c r="F6" s="319"/>
      <c r="G6" s="319"/>
      <c r="H6" s="2"/>
      <c r="I6" s="2"/>
    </row>
    <row r="7" spans="1:9" x14ac:dyDescent="0.25">
      <c r="A7" s="1" t="s">
        <v>14</v>
      </c>
      <c r="B7" s="3" t="str">
        <f>'PLANILHA ORÇAMENTÁRIA'!D25</f>
        <v>REVESTIMENTOS DE PAREDES</v>
      </c>
      <c r="C7" s="18">
        <f>'PLANILHA ORÇAMENTÁRIA'!H25</f>
        <v>5305.0540000000001</v>
      </c>
      <c r="D7" s="19">
        <f t="shared" si="0"/>
        <v>5.2942080656470804E-2</v>
      </c>
      <c r="E7" s="21">
        <f>C7</f>
        <v>5305.0540000000001</v>
      </c>
      <c r="F7" s="319"/>
      <c r="G7" s="319"/>
      <c r="H7" s="2"/>
      <c r="I7" s="2"/>
    </row>
    <row r="8" spans="1:9" x14ac:dyDescent="0.25">
      <c r="A8" s="1" t="s">
        <v>256</v>
      </c>
      <c r="B8" s="3" t="str">
        <f>'PLANILHA ORÇAMENTÁRIA'!D28</f>
        <v>REVESTIMENTOS DE PISOS</v>
      </c>
      <c r="C8" s="18">
        <f>'PLANILHA ORÇAMENTÁRIA'!H28</f>
        <v>29171.836450000003</v>
      </c>
      <c r="D8" s="19">
        <f t="shared" si="0"/>
        <v>0.29112195997124157</v>
      </c>
      <c r="E8" s="319"/>
      <c r="F8" s="21">
        <f>C8/2</f>
        <v>14585.918225000001</v>
      </c>
      <c r="G8" s="21">
        <f>C8/2</f>
        <v>14585.918225000001</v>
      </c>
      <c r="H8" s="2"/>
      <c r="I8" s="2"/>
    </row>
    <row r="9" spans="1:9" x14ac:dyDescent="0.25">
      <c r="A9" s="1" t="s">
        <v>274</v>
      </c>
      <c r="B9" s="3" t="str">
        <f>'PLANILHA ORÇAMENTÁRIA'!D35</f>
        <v xml:space="preserve">INSTALAÇÕES HIDROSSANITÁRIAS </v>
      </c>
      <c r="C9" s="18">
        <f>'PLANILHA ORÇAMENTÁRIA'!H35</f>
        <v>276.81400000000002</v>
      </c>
      <c r="D9" s="19">
        <f t="shared" si="0"/>
        <v>2.7624806674616904E-3</v>
      </c>
      <c r="E9" s="319"/>
      <c r="F9" s="21">
        <f>C9</f>
        <v>276.81400000000002</v>
      </c>
      <c r="G9" s="319"/>
      <c r="H9" s="2"/>
      <c r="I9" s="2"/>
    </row>
    <row r="10" spans="1:9" x14ac:dyDescent="0.25">
      <c r="A10" s="1" t="s">
        <v>277</v>
      </c>
      <c r="B10" s="3" t="str">
        <f>'PLANILHA ORÇAMENTÁRIA'!D38</f>
        <v>INSTALAÇÕES ELÉTRICAS</v>
      </c>
      <c r="C10" s="18">
        <f>'PLANILHA ORÇAMENTÁRIA'!H38</f>
        <v>2981.3</v>
      </c>
      <c r="D10" s="19">
        <f t="shared" si="0"/>
        <v>2.9752048718285698E-2</v>
      </c>
      <c r="E10" s="319"/>
      <c r="F10" s="319"/>
      <c r="G10" s="21">
        <f>C10</f>
        <v>2981.3</v>
      </c>
      <c r="H10" s="2"/>
      <c r="I10" s="2"/>
    </row>
    <row r="11" spans="1:9" x14ac:dyDescent="0.25">
      <c r="A11" s="1" t="s">
        <v>282</v>
      </c>
      <c r="B11" s="3" t="str">
        <f>'PLANILHA ORÇAMENTÁRIA'!D45</f>
        <v>PERGOLADO</v>
      </c>
      <c r="C11" s="18">
        <f>'PLANILHA ORÇAMENTÁRIA'!H45</f>
        <v>8763.68</v>
      </c>
      <c r="D11" s="19">
        <f t="shared" si="0"/>
        <v>8.7457630668321198E-2</v>
      </c>
      <c r="E11" s="319"/>
      <c r="F11" s="319"/>
      <c r="G11" s="21">
        <f>C11</f>
        <v>8763.68</v>
      </c>
      <c r="H11" s="2"/>
      <c r="I11" s="2"/>
    </row>
    <row r="12" spans="1:9" x14ac:dyDescent="0.25">
      <c r="A12" s="1" t="s">
        <v>284</v>
      </c>
      <c r="B12" s="3" t="str">
        <f>'PLANILHA ORÇAMENTÁRIA'!D47</f>
        <v>GRANITO</v>
      </c>
      <c r="C12" s="18">
        <f>'PLANILHA ORÇAMENTÁRIA'!H47</f>
        <v>1914.6768000000002</v>
      </c>
      <c r="D12" s="19">
        <f t="shared" si="0"/>
        <v>1.9107623329880041E-2</v>
      </c>
      <c r="E12" s="319"/>
      <c r="F12" s="319"/>
      <c r="G12" s="21">
        <f>C12</f>
        <v>1914.6768000000002</v>
      </c>
      <c r="H12" s="2"/>
      <c r="I12" s="2"/>
    </row>
    <row r="13" spans="1:9" x14ac:dyDescent="0.25">
      <c r="A13" s="1" t="s">
        <v>286</v>
      </c>
      <c r="B13" s="3" t="str">
        <f>'PLANILHA ORÇAMENTÁRIA'!D49</f>
        <v>PINTURA</v>
      </c>
      <c r="C13" s="18">
        <f>'PLANILHA ORÇAMENTÁRIA'!H49</f>
        <v>1696.9239000000002</v>
      </c>
      <c r="D13" s="19">
        <f t="shared" si="0"/>
        <v>1.6934546185899901E-2</v>
      </c>
      <c r="E13" s="319"/>
      <c r="F13" s="21">
        <f>C13</f>
        <v>1696.9239000000002</v>
      </c>
      <c r="G13" s="319"/>
      <c r="H13" s="2"/>
      <c r="I13" s="2"/>
    </row>
    <row r="14" spans="1:9" x14ac:dyDescent="0.25">
      <c r="A14" s="1" t="s">
        <v>288</v>
      </c>
      <c r="B14" s="3" t="str">
        <f>'PLANILHA ORÇAMENTÁRIA'!D51</f>
        <v xml:space="preserve">PAISAGISMO </v>
      </c>
      <c r="C14" s="18">
        <f>'PLANILHA ORÇAMENTÁRIA'!H51</f>
        <v>2958.6064000000001</v>
      </c>
      <c r="D14" s="19">
        <f t="shared" si="0"/>
        <v>2.9525576678305389E-2</v>
      </c>
      <c r="E14" s="319"/>
      <c r="F14" s="319"/>
      <c r="G14" s="21">
        <f>C14</f>
        <v>2958.6064000000001</v>
      </c>
      <c r="H14" s="2"/>
      <c r="I14" s="2"/>
    </row>
    <row r="15" spans="1:9" x14ac:dyDescent="0.25">
      <c r="A15" s="1" t="s">
        <v>292</v>
      </c>
      <c r="B15" s="3" t="str">
        <f>'PLANILHA ORÇAMENTÁRIA'!D55</f>
        <v xml:space="preserve">BRINQUEDOS </v>
      </c>
      <c r="C15" s="18">
        <f>'PLANILHA ORÇAMENTÁRIA'!H55</f>
        <v>24858.18</v>
      </c>
      <c r="D15" s="19">
        <f t="shared" si="0"/>
        <v>0.24807358615634625</v>
      </c>
      <c r="E15" s="319"/>
      <c r="F15" s="21">
        <f>C15/2</f>
        <v>12429.09</v>
      </c>
      <c r="G15" s="21">
        <f>C15/2</f>
        <v>12429.09</v>
      </c>
      <c r="H15" s="2"/>
      <c r="I15" s="2"/>
    </row>
    <row r="16" spans="1:9" x14ac:dyDescent="0.25">
      <c r="A16" s="1" t="s">
        <v>298</v>
      </c>
      <c r="B16" s="3" t="str">
        <f>'PLANILHA ORÇAMENTÁRIA'!D61</f>
        <v>SERVIÇOS COMPLEMENTARES</v>
      </c>
      <c r="C16" s="18">
        <f>'PLANILHA ORÇAMENTÁRIA'!H61</f>
        <v>2378.08</v>
      </c>
      <c r="D16" s="19">
        <f t="shared" si="0"/>
        <v>2.3732181268567687E-2</v>
      </c>
      <c r="E16" s="319"/>
      <c r="F16" s="319"/>
      <c r="G16" s="21">
        <f>C16</f>
        <v>2378.08</v>
      </c>
      <c r="H16" s="2"/>
      <c r="I16" s="2"/>
    </row>
    <row r="17" spans="1:9" x14ac:dyDescent="0.25">
      <c r="A17" s="1" t="s">
        <v>303</v>
      </c>
      <c r="B17" s="3" t="str">
        <f>'PLANILHA ORÇAMENTÁRIA'!D64</f>
        <v xml:space="preserve">LIMPEZA </v>
      </c>
      <c r="C17" s="18">
        <f>'PLANILHA ORÇAMENTÁRIA'!H64</f>
        <v>532.79800000000012</v>
      </c>
      <c r="D17" s="19">
        <f t="shared" si="0"/>
        <v>5.3170871945142006E-3</v>
      </c>
      <c r="E17" s="319"/>
      <c r="F17" s="319"/>
      <c r="G17" s="21">
        <f>C17</f>
        <v>532.79800000000012</v>
      </c>
      <c r="H17" s="2"/>
      <c r="I17" s="2"/>
    </row>
    <row r="18" spans="1:9" x14ac:dyDescent="0.25">
      <c r="A18" s="435" t="s">
        <v>31</v>
      </c>
      <c r="B18" s="435"/>
      <c r="C18" s="20">
        <f>SUM(C5:C17)</f>
        <v>100204.86415000001</v>
      </c>
      <c r="D18" s="19">
        <f>SUM(D5:D17)</f>
        <v>0.99999999999999989</v>
      </c>
      <c r="E18" s="436"/>
      <c r="F18" s="436"/>
      <c r="G18" s="436"/>
    </row>
    <row r="19" spans="1:9" x14ac:dyDescent="0.25">
      <c r="A19" s="432" t="s">
        <v>32</v>
      </c>
      <c r="B19" s="432"/>
      <c r="C19" s="432"/>
      <c r="D19" s="432"/>
      <c r="E19" s="13">
        <f>SUM(E5:E17)</f>
        <v>24671.9686</v>
      </c>
      <c r="F19" s="13">
        <f>SUM(F5:F17)</f>
        <v>28988.746125000001</v>
      </c>
      <c r="G19" s="13">
        <f>SUM(G5:G17)</f>
        <v>46544.149425000003</v>
      </c>
    </row>
    <row r="20" spans="1:9" x14ac:dyDescent="0.25">
      <c r="A20" s="432" t="s">
        <v>33</v>
      </c>
      <c r="B20" s="432"/>
      <c r="C20" s="432"/>
      <c r="D20" s="432"/>
      <c r="E20" s="13">
        <f>E19</f>
        <v>24671.9686</v>
      </c>
      <c r="F20" s="13">
        <f>E20+F19</f>
        <v>53660.714724999998</v>
      </c>
      <c r="G20" s="13">
        <f>F20+G19</f>
        <v>100204.86415000001</v>
      </c>
    </row>
    <row r="21" spans="1:9" x14ac:dyDescent="0.25">
      <c r="A21" s="432" t="s">
        <v>34</v>
      </c>
      <c r="B21" s="432"/>
      <c r="C21" s="432"/>
      <c r="D21" s="432"/>
      <c r="E21" s="14">
        <f>E19/C18</f>
        <v>0.2462152791611763</v>
      </c>
      <c r="F21" s="14">
        <f>F19/C18</f>
        <v>0.28929479991715551</v>
      </c>
      <c r="G21" s="14">
        <f>G19/C18</f>
        <v>0.46448992092166813</v>
      </c>
    </row>
    <row r="22" spans="1:9" x14ac:dyDescent="0.25">
      <c r="A22" s="432" t="s">
        <v>35</v>
      </c>
      <c r="B22" s="432"/>
      <c r="C22" s="432"/>
      <c r="D22" s="432"/>
      <c r="E22" s="15">
        <f>E21</f>
        <v>0.2462152791611763</v>
      </c>
      <c r="F22" s="14">
        <f>F20/C18</f>
        <v>0.53551007907833181</v>
      </c>
      <c r="G22" s="14">
        <f>G20/C18</f>
        <v>1</v>
      </c>
    </row>
    <row r="23" spans="1:9" x14ac:dyDescent="0.25">
      <c r="A23" s="433"/>
      <c r="B23" s="433"/>
      <c r="C23" s="433"/>
      <c r="D23" s="433"/>
      <c r="E23" s="433"/>
      <c r="F23" s="433"/>
      <c r="G23" s="433"/>
    </row>
  </sheetData>
  <mergeCells count="15">
    <mergeCell ref="A20:D20"/>
    <mergeCell ref="A21:D21"/>
    <mergeCell ref="E1:G2"/>
    <mergeCell ref="E3:G3"/>
    <mergeCell ref="A23:G23"/>
    <mergeCell ref="A22:D22"/>
    <mergeCell ref="A1:D1"/>
    <mergeCell ref="A2:D2"/>
    <mergeCell ref="A3:A4"/>
    <mergeCell ref="B3:B4"/>
    <mergeCell ref="C3:C4"/>
    <mergeCell ref="D3:D4"/>
    <mergeCell ref="A18:B18"/>
    <mergeCell ref="A19:D19"/>
    <mergeCell ref="E18:G18"/>
  </mergeCells>
  <printOptions horizontalCentered="1"/>
  <pageMargins left="0.59055118110236227" right="0.59055118110236227" top="1.4566929133858268" bottom="0.78740157480314965" header="0.31496062992125984" footer="0.31496062992125984"/>
  <pageSetup paperSize="9" scale="98" fitToHeight="0" orientation="landscape" verticalDpi="4294967293" r:id="rId1"/>
  <headerFooter>
    <oddHeader>&amp;C&amp;G</oddHeader>
    <oddFooter>&amp;C&amp;"-,Itálico"Logradouro: Rua Elias Estevão Colnago, nº 65 – Centro - Itarana/ES. CEP 29620-000 
Tel.: (27) 3720-4900 – Site: www.itarana.es.gov.br – CNPJ: 27.104.363/0001-23</oddFooter>
  </headerFooter>
  <colBreaks count="1" manualBreakCount="1">
    <brk id="7" max="1048575" man="1"/>
  </colBreaks>
  <ignoredErrors>
    <ignoredError sqref="E21" formula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view="pageBreakPreview" zoomScaleNormal="100" zoomScaleSheetLayoutView="100" workbookViewId="0">
      <selection activeCell="A8" sqref="A8:K8"/>
    </sheetView>
  </sheetViews>
  <sheetFormatPr defaultRowHeight="15" x14ac:dyDescent="0.25"/>
  <cols>
    <col min="1" max="1" width="14.140625" style="7" customWidth="1"/>
    <col min="2" max="2" width="9.7109375" style="8" customWidth="1"/>
    <col min="3" max="3" width="7.7109375" style="9" customWidth="1"/>
    <col min="4" max="4" width="14.42578125" style="9" customWidth="1"/>
    <col min="5" max="5" width="31.28515625" style="9" customWidth="1"/>
    <col min="6" max="6" width="4.28515625" style="8" customWidth="1"/>
    <col min="7" max="7" width="11" style="10" customWidth="1"/>
    <col min="8" max="8" width="12.42578125" style="11" customWidth="1"/>
    <col min="9" max="9" width="13.28515625" style="12" customWidth="1"/>
    <col min="10" max="10" width="11.28515625" style="6" customWidth="1"/>
    <col min="11" max="11" width="13.140625" style="6" customWidth="1"/>
    <col min="12" max="16384" width="9.140625" style="6"/>
  </cols>
  <sheetData>
    <row r="1" spans="1:11" ht="12.75" customHeight="1" x14ac:dyDescent="0.2">
      <c r="A1" s="460" t="s">
        <v>43</v>
      </c>
      <c r="B1" s="461"/>
      <c r="C1" s="461"/>
      <c r="D1" s="461"/>
      <c r="E1" s="461"/>
      <c r="F1" s="461"/>
      <c r="G1" s="461"/>
      <c r="H1" s="461"/>
      <c r="I1" s="462"/>
      <c r="J1" s="466" t="s">
        <v>84</v>
      </c>
      <c r="K1" s="466"/>
    </row>
    <row r="2" spans="1:11" ht="12.75" customHeight="1" x14ac:dyDescent="0.2">
      <c r="A2" s="463"/>
      <c r="B2" s="464"/>
      <c r="C2" s="464"/>
      <c r="D2" s="464"/>
      <c r="E2" s="464"/>
      <c r="F2" s="464"/>
      <c r="G2" s="464"/>
      <c r="H2" s="464"/>
      <c r="I2" s="465"/>
      <c r="J2" s="466"/>
      <c r="K2" s="466"/>
    </row>
    <row r="3" spans="1:11" ht="15.75" x14ac:dyDescent="0.2">
      <c r="A3" s="467" t="s">
        <v>83</v>
      </c>
      <c r="B3" s="468"/>
      <c r="C3" s="468"/>
      <c r="D3" s="468"/>
      <c r="E3" s="468"/>
      <c r="F3" s="468"/>
      <c r="G3" s="468"/>
      <c r="H3" s="468"/>
      <c r="I3" s="468"/>
      <c r="J3" s="468"/>
      <c r="K3" s="469"/>
    </row>
    <row r="4" spans="1:11" ht="15.75" x14ac:dyDescent="0.2">
      <c r="A4" s="470"/>
      <c r="B4" s="471"/>
      <c r="C4" s="471"/>
      <c r="D4" s="471"/>
      <c r="E4" s="471"/>
      <c r="F4" s="471"/>
      <c r="G4" s="471"/>
      <c r="H4" s="471"/>
      <c r="I4" s="471"/>
      <c r="J4" s="471"/>
      <c r="K4" s="472"/>
    </row>
    <row r="5" spans="1:11" ht="15.75" x14ac:dyDescent="0.2">
      <c r="A5" s="476" t="s">
        <v>135</v>
      </c>
      <c r="B5" s="477"/>
      <c r="C5" s="477"/>
      <c r="D5" s="477"/>
      <c r="E5" s="477"/>
      <c r="F5" s="477"/>
      <c r="G5" s="477"/>
      <c r="H5" s="477"/>
      <c r="I5" s="477"/>
      <c r="J5" s="477"/>
      <c r="K5" s="478"/>
    </row>
    <row r="6" spans="1:11" ht="15.75" x14ac:dyDescent="0.2">
      <c r="A6" s="95" t="s">
        <v>331</v>
      </c>
      <c r="B6" s="479"/>
      <c r="C6" s="479"/>
      <c r="D6" s="479"/>
      <c r="E6" s="23"/>
      <c r="F6" s="480" t="s">
        <v>332</v>
      </c>
      <c r="G6" s="480"/>
      <c r="H6" s="480"/>
      <c r="I6" s="480"/>
      <c r="J6" s="480"/>
      <c r="K6" s="481"/>
    </row>
    <row r="7" spans="1:11" ht="6" customHeight="1" x14ac:dyDescent="0.25">
      <c r="A7" s="473"/>
      <c r="B7" s="474"/>
      <c r="C7" s="474"/>
      <c r="D7" s="474"/>
      <c r="E7" s="474"/>
      <c r="F7" s="474"/>
      <c r="G7" s="474"/>
      <c r="H7" s="474"/>
      <c r="I7" s="474"/>
      <c r="J7" s="474"/>
      <c r="K7" s="475"/>
    </row>
    <row r="8" spans="1:11" ht="15.75" x14ac:dyDescent="0.25">
      <c r="A8" s="482" t="s">
        <v>56</v>
      </c>
      <c r="B8" s="482"/>
      <c r="C8" s="483"/>
      <c r="D8" s="483"/>
      <c r="E8" s="483"/>
      <c r="F8" s="483"/>
      <c r="G8" s="483"/>
      <c r="H8" s="483"/>
      <c r="I8" s="483"/>
      <c r="J8" s="483"/>
      <c r="K8" s="483"/>
    </row>
    <row r="9" spans="1:11" ht="15.75" x14ac:dyDescent="0.2">
      <c r="A9" s="87" t="s">
        <v>44</v>
      </c>
      <c r="B9" s="88" t="s">
        <v>45</v>
      </c>
      <c r="C9" s="444" t="s">
        <v>27</v>
      </c>
      <c r="D9" s="444"/>
      <c r="E9" s="444"/>
      <c r="F9" s="444" t="s">
        <v>4</v>
      </c>
      <c r="G9" s="444"/>
      <c r="H9" s="89" t="s">
        <v>23</v>
      </c>
      <c r="I9" s="89" t="s">
        <v>58</v>
      </c>
      <c r="J9" s="97" t="s">
        <v>50</v>
      </c>
      <c r="K9" s="90" t="s">
        <v>59</v>
      </c>
    </row>
    <row r="10" spans="1:11" ht="15.75" x14ac:dyDescent="0.2">
      <c r="A10" s="91">
        <v>10139</v>
      </c>
      <c r="B10" s="92" t="s">
        <v>60</v>
      </c>
      <c r="C10" s="443" t="s">
        <v>126</v>
      </c>
      <c r="D10" s="443"/>
      <c r="E10" s="443"/>
      <c r="F10" s="440" t="s">
        <v>101</v>
      </c>
      <c r="G10" s="440"/>
      <c r="H10" s="120">
        <v>3</v>
      </c>
      <c r="I10" s="96">
        <v>6.42</v>
      </c>
      <c r="J10" s="96">
        <v>14.66</v>
      </c>
      <c r="K10" s="93">
        <f>J10*H10</f>
        <v>43.980000000000004</v>
      </c>
    </row>
    <row r="11" spans="1:11" ht="15.75" x14ac:dyDescent="0.2">
      <c r="A11" s="91">
        <v>10146</v>
      </c>
      <c r="B11" s="92" t="s">
        <v>60</v>
      </c>
      <c r="C11" s="443" t="s">
        <v>46</v>
      </c>
      <c r="D11" s="443"/>
      <c r="E11" s="443"/>
      <c r="F11" s="440" t="s">
        <v>101</v>
      </c>
      <c r="G11" s="440"/>
      <c r="H11" s="120">
        <v>3</v>
      </c>
      <c r="I11" s="96">
        <v>4.72</v>
      </c>
      <c r="J11" s="96">
        <v>10.78</v>
      </c>
      <c r="K11" s="93">
        <f>J11*H11</f>
        <v>32.339999999999996</v>
      </c>
    </row>
    <row r="12" spans="1:11" ht="15.75" x14ac:dyDescent="0.2">
      <c r="A12" s="484" t="s">
        <v>47</v>
      </c>
      <c r="B12" s="485"/>
      <c r="C12" s="485"/>
      <c r="D12" s="485"/>
      <c r="E12" s="485"/>
      <c r="F12" s="485"/>
      <c r="G12" s="485"/>
      <c r="H12" s="485"/>
      <c r="I12" s="485"/>
      <c r="J12" s="485"/>
      <c r="K12" s="94">
        <f>SUM(K10:K11)</f>
        <v>76.319999999999993</v>
      </c>
    </row>
    <row r="13" spans="1:11" ht="6" customHeight="1" x14ac:dyDescent="0.25">
      <c r="A13" s="451"/>
      <c r="B13" s="452"/>
      <c r="C13" s="452"/>
      <c r="D13" s="452"/>
      <c r="E13" s="452"/>
      <c r="F13" s="452"/>
      <c r="G13" s="452"/>
      <c r="H13" s="452"/>
      <c r="I13" s="452"/>
      <c r="J13" s="452"/>
      <c r="K13" s="453"/>
    </row>
    <row r="14" spans="1:11" ht="15.75" x14ac:dyDescent="0.25">
      <c r="A14" s="482" t="s">
        <v>125</v>
      </c>
      <c r="B14" s="482"/>
      <c r="C14" s="483"/>
      <c r="D14" s="483"/>
      <c r="E14" s="483"/>
      <c r="F14" s="483"/>
      <c r="G14" s="483"/>
      <c r="H14" s="483"/>
      <c r="I14" s="483"/>
      <c r="J14" s="483"/>
      <c r="K14" s="483"/>
    </row>
    <row r="15" spans="1:11" ht="15.75" x14ac:dyDescent="0.2">
      <c r="A15" s="87" t="s">
        <v>44</v>
      </c>
      <c r="B15" s="88" t="s">
        <v>45</v>
      </c>
      <c r="C15" s="444" t="s">
        <v>27</v>
      </c>
      <c r="D15" s="444"/>
      <c r="E15" s="444"/>
      <c r="F15" s="444" t="s">
        <v>4</v>
      </c>
      <c r="G15" s="444"/>
      <c r="H15" s="89" t="s">
        <v>23</v>
      </c>
      <c r="I15" s="89" t="s">
        <v>58</v>
      </c>
      <c r="J15" s="97" t="s">
        <v>50</v>
      </c>
      <c r="K15" s="90" t="s">
        <v>59</v>
      </c>
    </row>
    <row r="16" spans="1:11" ht="15.75" x14ac:dyDescent="0.2">
      <c r="A16" s="91">
        <v>20503</v>
      </c>
      <c r="B16" s="92" t="s">
        <v>60</v>
      </c>
      <c r="C16" s="443" t="s">
        <v>127</v>
      </c>
      <c r="D16" s="443"/>
      <c r="E16" s="443"/>
      <c r="F16" s="440" t="s">
        <v>12</v>
      </c>
      <c r="G16" s="440"/>
      <c r="H16" s="120">
        <v>8.9999999999999993E-3</v>
      </c>
      <c r="I16" s="96">
        <v>58.75</v>
      </c>
      <c r="J16" s="96">
        <v>58.75</v>
      </c>
      <c r="K16" s="93">
        <f>J16*H16</f>
        <v>0.52874999999999994</v>
      </c>
    </row>
    <row r="17" spans="1:11" ht="15.75" x14ac:dyDescent="0.2">
      <c r="A17" s="91">
        <v>100189</v>
      </c>
      <c r="B17" s="92" t="s">
        <v>60</v>
      </c>
      <c r="C17" s="443" t="s">
        <v>128</v>
      </c>
      <c r="D17" s="443"/>
      <c r="E17" s="443"/>
      <c r="F17" s="440" t="s">
        <v>49</v>
      </c>
      <c r="G17" s="440"/>
      <c r="H17" s="96">
        <v>3</v>
      </c>
      <c r="I17" s="96">
        <v>1.9</v>
      </c>
      <c r="J17" s="96">
        <v>1.9</v>
      </c>
      <c r="K17" s="93">
        <f>J17*H17</f>
        <v>5.6999999999999993</v>
      </c>
    </row>
    <row r="18" spans="1:11" ht="15.75" x14ac:dyDescent="0.2">
      <c r="A18" s="91">
        <v>100196</v>
      </c>
      <c r="B18" s="92" t="s">
        <v>60</v>
      </c>
      <c r="C18" s="437" t="s">
        <v>132</v>
      </c>
      <c r="D18" s="438"/>
      <c r="E18" s="439"/>
      <c r="F18" s="441" t="s">
        <v>49</v>
      </c>
      <c r="G18" s="442"/>
      <c r="H18" s="96">
        <v>16.3</v>
      </c>
      <c r="I18" s="96">
        <v>4.09</v>
      </c>
      <c r="J18" s="96">
        <v>4.09</v>
      </c>
      <c r="K18" s="93">
        <f>J18*H18</f>
        <v>66.667000000000002</v>
      </c>
    </row>
    <row r="19" spans="1:11" ht="15.75" x14ac:dyDescent="0.2">
      <c r="A19" s="91">
        <v>20505</v>
      </c>
      <c r="B19" s="92" t="s">
        <v>60</v>
      </c>
      <c r="C19" s="437" t="s">
        <v>129</v>
      </c>
      <c r="D19" s="438"/>
      <c r="E19" s="439"/>
      <c r="F19" s="441" t="s">
        <v>130</v>
      </c>
      <c r="G19" s="442"/>
      <c r="H19" s="121">
        <v>0.64124999999999999</v>
      </c>
      <c r="I19" s="96">
        <v>0.66</v>
      </c>
      <c r="J19" s="96">
        <v>0.66</v>
      </c>
      <c r="K19" s="93">
        <f>J19*H19</f>
        <v>0.42322500000000002</v>
      </c>
    </row>
    <row r="20" spans="1:11" ht="15.75" x14ac:dyDescent="0.2">
      <c r="A20" s="91">
        <v>20508</v>
      </c>
      <c r="B20" s="92" t="s">
        <v>60</v>
      </c>
      <c r="C20" s="437" t="s">
        <v>131</v>
      </c>
      <c r="D20" s="438"/>
      <c r="E20" s="439"/>
      <c r="F20" s="441" t="s">
        <v>130</v>
      </c>
      <c r="G20" s="442"/>
      <c r="H20" s="120">
        <v>3.1949999999999998</v>
      </c>
      <c r="I20" s="96">
        <v>0.36</v>
      </c>
      <c r="J20" s="96">
        <v>0.36</v>
      </c>
      <c r="K20" s="93">
        <f>J20*H20</f>
        <v>1.1501999999999999</v>
      </c>
    </row>
    <row r="21" spans="1:11" ht="15.75" x14ac:dyDescent="0.2">
      <c r="A21" s="484" t="s">
        <v>47</v>
      </c>
      <c r="B21" s="485"/>
      <c r="C21" s="485"/>
      <c r="D21" s="485"/>
      <c r="E21" s="485"/>
      <c r="F21" s="485"/>
      <c r="G21" s="485"/>
      <c r="H21" s="485"/>
      <c r="I21" s="485"/>
      <c r="J21" s="485"/>
      <c r="K21" s="94">
        <f>SUM(K16:K20)</f>
        <v>74.469175000000007</v>
      </c>
    </row>
    <row r="22" spans="1:11" ht="6" customHeight="1" x14ac:dyDescent="0.25">
      <c r="A22" s="451"/>
      <c r="B22" s="452"/>
      <c r="C22" s="452"/>
      <c r="D22" s="452"/>
      <c r="E22" s="452"/>
      <c r="F22" s="452"/>
      <c r="G22" s="452"/>
      <c r="H22" s="452"/>
      <c r="I22" s="452"/>
      <c r="J22" s="452"/>
      <c r="K22" s="453"/>
    </row>
    <row r="23" spans="1:11" ht="15.75" x14ac:dyDescent="0.25">
      <c r="A23" s="445" t="s">
        <v>133</v>
      </c>
      <c r="B23" s="445"/>
      <c r="C23" s="445"/>
      <c r="D23" s="445"/>
      <c r="E23" s="445"/>
      <c r="F23" s="445"/>
      <c r="G23" s="445"/>
      <c r="H23" s="445"/>
      <c r="I23" s="454">
        <f>SUM(K12+K21)</f>
        <v>150.789175</v>
      </c>
      <c r="J23" s="454"/>
      <c r="K23" s="454"/>
    </row>
    <row r="24" spans="1:11" ht="15.75" x14ac:dyDescent="0.25">
      <c r="A24" s="445" t="s">
        <v>57</v>
      </c>
      <c r="B24" s="445"/>
      <c r="C24" s="445"/>
      <c r="D24" s="445"/>
      <c r="E24" s="445"/>
      <c r="F24" s="445"/>
      <c r="G24" s="445"/>
      <c r="H24" s="445"/>
      <c r="I24" s="454">
        <v>1</v>
      </c>
      <c r="J24" s="454"/>
      <c r="K24" s="454"/>
    </row>
    <row r="25" spans="1:11" ht="15.75" x14ac:dyDescent="0.25">
      <c r="A25" s="445" t="s">
        <v>134</v>
      </c>
      <c r="B25" s="445"/>
      <c r="C25" s="445"/>
      <c r="D25" s="445"/>
      <c r="E25" s="445"/>
      <c r="F25" s="445"/>
      <c r="G25" s="445"/>
      <c r="H25" s="445"/>
      <c r="I25" s="454">
        <f>(I23)/I24</f>
        <v>150.789175</v>
      </c>
      <c r="J25" s="454"/>
      <c r="K25" s="454"/>
    </row>
    <row r="26" spans="1:11" ht="6" customHeight="1" x14ac:dyDescent="0.25">
      <c r="A26" s="455"/>
      <c r="B26" s="456"/>
      <c r="C26" s="456"/>
      <c r="D26" s="456"/>
      <c r="E26" s="456"/>
      <c r="F26" s="456"/>
      <c r="G26" s="456"/>
      <c r="H26" s="456"/>
      <c r="I26" s="456"/>
      <c r="J26" s="456"/>
      <c r="K26" s="457"/>
    </row>
    <row r="27" spans="1:11" ht="15.75" x14ac:dyDescent="0.25">
      <c r="A27" s="445" t="s">
        <v>61</v>
      </c>
      <c r="B27" s="445"/>
      <c r="C27" s="445"/>
      <c r="D27" s="445"/>
      <c r="E27" s="445"/>
      <c r="F27" s="445"/>
      <c r="G27" s="445"/>
      <c r="H27" s="445"/>
      <c r="I27" s="446">
        <f>I25</f>
        <v>150.789175</v>
      </c>
      <c r="J27" s="447"/>
      <c r="K27" s="448"/>
    </row>
    <row r="28" spans="1:11" ht="15.75" x14ac:dyDescent="0.25">
      <c r="A28" s="445" t="s">
        <v>227</v>
      </c>
      <c r="B28" s="445"/>
      <c r="C28" s="445"/>
      <c r="D28" s="445"/>
      <c r="E28" s="445"/>
      <c r="F28" s="445"/>
      <c r="G28" s="445"/>
      <c r="H28" s="445"/>
      <c r="I28" s="446">
        <f>I27*0.2654</f>
        <v>40.019447045000007</v>
      </c>
      <c r="J28" s="447"/>
      <c r="K28" s="448"/>
    </row>
    <row r="29" spans="1:11" ht="15.75" x14ac:dyDescent="0.25">
      <c r="A29" s="445" t="s">
        <v>48</v>
      </c>
      <c r="B29" s="445"/>
      <c r="C29" s="445"/>
      <c r="D29" s="445"/>
      <c r="E29" s="445"/>
      <c r="F29" s="445"/>
      <c r="G29" s="445"/>
      <c r="H29" s="445"/>
      <c r="I29" s="446">
        <f>SUM(I27:K28)</f>
        <v>190.80862204499999</v>
      </c>
      <c r="J29" s="447"/>
      <c r="K29" s="448"/>
    </row>
    <row r="30" spans="1:11" x14ac:dyDescent="0.25">
      <c r="A30" s="486"/>
      <c r="B30" s="486"/>
      <c r="C30" s="486"/>
      <c r="D30" s="486"/>
      <c r="E30" s="486"/>
      <c r="F30" s="486"/>
      <c r="G30" s="486"/>
      <c r="H30" s="486"/>
      <c r="I30" s="486"/>
      <c r="J30" s="486"/>
      <c r="K30" s="486"/>
    </row>
    <row r="31" spans="1:11" ht="15.75" x14ac:dyDescent="0.2">
      <c r="A31" s="476" t="s">
        <v>218</v>
      </c>
      <c r="B31" s="477"/>
      <c r="C31" s="477"/>
      <c r="D31" s="477"/>
      <c r="E31" s="477"/>
      <c r="F31" s="477"/>
      <c r="G31" s="477"/>
      <c r="H31" s="477"/>
      <c r="I31" s="477"/>
      <c r="J31" s="477"/>
      <c r="K31" s="478"/>
    </row>
    <row r="32" spans="1:11" ht="15.75" x14ac:dyDescent="0.2">
      <c r="A32" s="185" t="s">
        <v>331</v>
      </c>
      <c r="B32" s="479"/>
      <c r="C32" s="479"/>
      <c r="D32" s="479"/>
      <c r="E32" s="23"/>
      <c r="F32" s="480" t="s">
        <v>115</v>
      </c>
      <c r="G32" s="480"/>
      <c r="H32" s="480"/>
      <c r="I32" s="480"/>
      <c r="J32" s="480"/>
      <c r="K32" s="481"/>
    </row>
    <row r="33" spans="1:11" ht="6" customHeight="1" x14ac:dyDescent="0.25">
      <c r="A33" s="473"/>
      <c r="B33" s="474"/>
      <c r="C33" s="474"/>
      <c r="D33" s="474"/>
      <c r="E33" s="474"/>
      <c r="F33" s="474"/>
      <c r="G33" s="474"/>
      <c r="H33" s="474"/>
      <c r="I33" s="474"/>
      <c r="J33" s="474"/>
      <c r="K33" s="475"/>
    </row>
    <row r="34" spans="1:11" ht="15.75" x14ac:dyDescent="0.25">
      <c r="A34" s="482" t="s">
        <v>56</v>
      </c>
      <c r="B34" s="482"/>
      <c r="C34" s="483"/>
      <c r="D34" s="483"/>
      <c r="E34" s="483"/>
      <c r="F34" s="483"/>
      <c r="G34" s="483"/>
      <c r="H34" s="483"/>
      <c r="I34" s="483"/>
      <c r="J34" s="483"/>
      <c r="K34" s="483"/>
    </row>
    <row r="35" spans="1:11" ht="15.75" x14ac:dyDescent="0.2">
      <c r="A35" s="87" t="s">
        <v>44</v>
      </c>
      <c r="B35" s="88" t="s">
        <v>45</v>
      </c>
      <c r="C35" s="444" t="s">
        <v>27</v>
      </c>
      <c r="D35" s="444"/>
      <c r="E35" s="444"/>
      <c r="F35" s="444" t="s">
        <v>4</v>
      </c>
      <c r="G35" s="444"/>
      <c r="H35" s="89" t="s">
        <v>23</v>
      </c>
      <c r="I35" s="89" t="s">
        <v>58</v>
      </c>
      <c r="J35" s="183" t="s">
        <v>50</v>
      </c>
      <c r="K35" s="90" t="s">
        <v>59</v>
      </c>
    </row>
    <row r="36" spans="1:11" ht="15.75" x14ac:dyDescent="0.2">
      <c r="A36" s="91">
        <v>10101</v>
      </c>
      <c r="B36" s="92" t="s">
        <v>60</v>
      </c>
      <c r="C36" s="443" t="s">
        <v>250</v>
      </c>
      <c r="D36" s="443"/>
      <c r="E36" s="443"/>
      <c r="F36" s="440" t="s">
        <v>101</v>
      </c>
      <c r="G36" s="440"/>
      <c r="H36" s="120">
        <v>0.01</v>
      </c>
      <c r="I36" s="184">
        <v>5.42</v>
      </c>
      <c r="J36" s="184">
        <v>12.38</v>
      </c>
      <c r="K36" s="93">
        <f>J36*H36</f>
        <v>0.12380000000000001</v>
      </c>
    </row>
    <row r="37" spans="1:11" ht="15.75" x14ac:dyDescent="0.2">
      <c r="A37" s="484" t="s">
        <v>199</v>
      </c>
      <c r="B37" s="485"/>
      <c r="C37" s="485"/>
      <c r="D37" s="485"/>
      <c r="E37" s="485"/>
      <c r="F37" s="485"/>
      <c r="G37" s="485"/>
      <c r="H37" s="485"/>
      <c r="I37" s="485"/>
      <c r="J37" s="485"/>
      <c r="K37" s="94">
        <f>SUM(K36:K36)</f>
        <v>0.12380000000000001</v>
      </c>
    </row>
    <row r="38" spans="1:11" ht="15.75" x14ac:dyDescent="0.25">
      <c r="A38" s="451"/>
      <c r="B38" s="452"/>
      <c r="C38" s="452"/>
      <c r="D38" s="452"/>
      <c r="E38" s="452"/>
      <c r="F38" s="452"/>
      <c r="G38" s="452"/>
      <c r="H38" s="452"/>
      <c r="I38" s="452"/>
      <c r="J38" s="452"/>
      <c r="K38" s="453"/>
    </row>
    <row r="39" spans="1:11" ht="15.75" x14ac:dyDescent="0.25">
      <c r="A39" s="482" t="s">
        <v>125</v>
      </c>
      <c r="B39" s="482"/>
      <c r="C39" s="483"/>
      <c r="D39" s="483"/>
      <c r="E39" s="483"/>
      <c r="F39" s="483"/>
      <c r="G39" s="483"/>
      <c r="H39" s="483"/>
      <c r="I39" s="483"/>
      <c r="J39" s="483"/>
      <c r="K39" s="483"/>
    </row>
    <row r="40" spans="1:11" ht="15.75" x14ac:dyDescent="0.2">
      <c r="A40" s="87" t="s">
        <v>44</v>
      </c>
      <c r="B40" s="88" t="s">
        <v>45</v>
      </c>
      <c r="C40" s="444" t="s">
        <v>27</v>
      </c>
      <c r="D40" s="444"/>
      <c r="E40" s="444"/>
      <c r="F40" s="444" t="s">
        <v>4</v>
      </c>
      <c r="G40" s="444"/>
      <c r="H40" s="89" t="s">
        <v>23</v>
      </c>
      <c r="I40" s="89" t="s">
        <v>58</v>
      </c>
      <c r="J40" s="183" t="s">
        <v>50</v>
      </c>
      <c r="K40" s="90" t="s">
        <v>59</v>
      </c>
    </row>
    <row r="41" spans="1:11" ht="15.75" x14ac:dyDescent="0.2">
      <c r="A41" s="449" t="s">
        <v>219</v>
      </c>
      <c r="B41" s="450"/>
      <c r="C41" s="443" t="s">
        <v>217</v>
      </c>
      <c r="D41" s="443"/>
      <c r="E41" s="443"/>
      <c r="F41" s="440" t="s">
        <v>49</v>
      </c>
      <c r="G41" s="440"/>
      <c r="H41" s="120" t="s">
        <v>24</v>
      </c>
      <c r="I41" s="184">
        <v>6.98</v>
      </c>
      <c r="J41" s="184">
        <v>6.98</v>
      </c>
      <c r="K41" s="190">
        <f>J41</f>
        <v>6.98</v>
      </c>
    </row>
    <row r="42" spans="1:11" ht="15.75" x14ac:dyDescent="0.2">
      <c r="A42" s="458" t="s">
        <v>47</v>
      </c>
      <c r="B42" s="459"/>
      <c r="C42" s="459"/>
      <c r="D42" s="459"/>
      <c r="E42" s="459"/>
      <c r="F42" s="459"/>
      <c r="G42" s="459"/>
      <c r="H42" s="459"/>
      <c r="I42" s="459"/>
      <c r="J42" s="459"/>
      <c r="K42" s="181">
        <f>SUM(K41:K41)</f>
        <v>6.98</v>
      </c>
    </row>
    <row r="43" spans="1:11" ht="15.75" x14ac:dyDescent="0.25">
      <c r="A43" s="451"/>
      <c r="B43" s="452"/>
      <c r="C43" s="452"/>
      <c r="D43" s="452"/>
      <c r="E43" s="452"/>
      <c r="F43" s="452"/>
      <c r="G43" s="452"/>
      <c r="H43" s="452"/>
      <c r="I43" s="452"/>
      <c r="J43" s="452"/>
      <c r="K43" s="453"/>
    </row>
    <row r="44" spans="1:11" ht="15.75" x14ac:dyDescent="0.25">
      <c r="A44" s="445" t="s">
        <v>133</v>
      </c>
      <c r="B44" s="445"/>
      <c r="C44" s="445"/>
      <c r="D44" s="445"/>
      <c r="E44" s="445"/>
      <c r="F44" s="445"/>
      <c r="G44" s="445"/>
      <c r="H44" s="445"/>
      <c r="I44" s="454">
        <f>SUM(K37+K42)</f>
        <v>7.1038000000000006</v>
      </c>
      <c r="J44" s="454"/>
      <c r="K44" s="454"/>
    </row>
    <row r="45" spans="1:11" ht="15.75" x14ac:dyDescent="0.25">
      <c r="A45" s="445" t="s">
        <v>57</v>
      </c>
      <c r="B45" s="445"/>
      <c r="C45" s="445"/>
      <c r="D45" s="445"/>
      <c r="E45" s="445"/>
      <c r="F45" s="445"/>
      <c r="G45" s="445"/>
      <c r="H45" s="445"/>
      <c r="I45" s="454">
        <v>1</v>
      </c>
      <c r="J45" s="454"/>
      <c r="K45" s="454"/>
    </row>
    <row r="46" spans="1:11" ht="15.75" x14ac:dyDescent="0.25">
      <c r="A46" s="445" t="s">
        <v>134</v>
      </c>
      <c r="B46" s="445"/>
      <c r="C46" s="445"/>
      <c r="D46" s="445"/>
      <c r="E46" s="445"/>
      <c r="F46" s="445"/>
      <c r="G46" s="445"/>
      <c r="H46" s="445"/>
      <c r="I46" s="454">
        <f>(I44)/I45</f>
        <v>7.1038000000000006</v>
      </c>
      <c r="J46" s="454"/>
      <c r="K46" s="454"/>
    </row>
    <row r="47" spans="1:11" ht="15.75" x14ac:dyDescent="0.25">
      <c r="A47" s="455"/>
      <c r="B47" s="456"/>
      <c r="C47" s="456"/>
      <c r="D47" s="456"/>
      <c r="E47" s="456"/>
      <c r="F47" s="456"/>
      <c r="G47" s="456"/>
      <c r="H47" s="456"/>
      <c r="I47" s="456"/>
      <c r="J47" s="456"/>
      <c r="K47" s="457"/>
    </row>
    <row r="48" spans="1:11" ht="15.75" x14ac:dyDescent="0.25">
      <c r="A48" s="445" t="s">
        <v>61</v>
      </c>
      <c r="B48" s="445"/>
      <c r="C48" s="445"/>
      <c r="D48" s="445"/>
      <c r="E48" s="445"/>
      <c r="F48" s="445"/>
      <c r="G48" s="445"/>
      <c r="H48" s="445"/>
      <c r="I48" s="446">
        <f>I46</f>
        <v>7.1038000000000006</v>
      </c>
      <c r="J48" s="447"/>
      <c r="K48" s="448"/>
    </row>
    <row r="49" spans="1:11" ht="15.75" x14ac:dyDescent="0.25">
      <c r="A49" s="445" t="s">
        <v>227</v>
      </c>
      <c r="B49" s="445"/>
      <c r="C49" s="445"/>
      <c r="D49" s="445"/>
      <c r="E49" s="445"/>
      <c r="F49" s="445"/>
      <c r="G49" s="445"/>
      <c r="H49" s="445"/>
      <c r="I49" s="446">
        <f>I48*0.2654</f>
        <v>1.8853485200000004</v>
      </c>
      <c r="J49" s="447"/>
      <c r="K49" s="448"/>
    </row>
    <row r="50" spans="1:11" ht="15.75" x14ac:dyDescent="0.25">
      <c r="A50" s="445" t="s">
        <v>48</v>
      </c>
      <c r="B50" s="445"/>
      <c r="C50" s="445"/>
      <c r="D50" s="445"/>
      <c r="E50" s="445"/>
      <c r="F50" s="445"/>
      <c r="G50" s="445"/>
      <c r="H50" s="445"/>
      <c r="I50" s="446">
        <f>SUM(I48:K49)</f>
        <v>8.9891485200000005</v>
      </c>
      <c r="J50" s="447"/>
      <c r="K50" s="448"/>
    </row>
    <row r="51" spans="1:11" x14ac:dyDescent="0.25">
      <c r="A51" s="486"/>
      <c r="B51" s="486"/>
      <c r="C51" s="486"/>
      <c r="D51" s="486"/>
      <c r="E51" s="486"/>
      <c r="F51" s="486"/>
      <c r="G51" s="486"/>
      <c r="H51" s="486"/>
      <c r="I51" s="486"/>
      <c r="J51" s="486"/>
      <c r="K51" s="486"/>
    </row>
    <row r="52" spans="1:11" ht="33" customHeight="1" x14ac:dyDescent="0.2">
      <c r="A52" s="487" t="s">
        <v>340</v>
      </c>
      <c r="B52" s="488"/>
      <c r="C52" s="488"/>
      <c r="D52" s="488"/>
      <c r="E52" s="488"/>
      <c r="F52" s="488"/>
      <c r="G52" s="488"/>
      <c r="H52" s="488"/>
      <c r="I52" s="488"/>
      <c r="J52" s="488"/>
      <c r="K52" s="489"/>
    </row>
    <row r="53" spans="1:11" ht="15.75" x14ac:dyDescent="0.2">
      <c r="A53" s="224" t="s">
        <v>169</v>
      </c>
      <c r="B53" s="479"/>
      <c r="C53" s="479"/>
      <c r="D53" s="479"/>
      <c r="E53" s="23"/>
      <c r="F53" s="480" t="s">
        <v>342</v>
      </c>
      <c r="G53" s="480"/>
      <c r="H53" s="480"/>
      <c r="I53" s="480"/>
      <c r="J53" s="480"/>
      <c r="K53" s="481"/>
    </row>
    <row r="54" spans="1:11" ht="6" customHeight="1" x14ac:dyDescent="0.25">
      <c r="A54" s="473"/>
      <c r="B54" s="474"/>
      <c r="C54" s="474"/>
      <c r="D54" s="474"/>
      <c r="E54" s="474"/>
      <c r="F54" s="474"/>
      <c r="G54" s="474"/>
      <c r="H54" s="474"/>
      <c r="I54" s="474"/>
      <c r="J54" s="474"/>
      <c r="K54" s="475"/>
    </row>
    <row r="55" spans="1:11" ht="15.75" x14ac:dyDescent="0.25">
      <c r="A55" s="482" t="s">
        <v>56</v>
      </c>
      <c r="B55" s="482"/>
      <c r="C55" s="483"/>
      <c r="D55" s="483"/>
      <c r="E55" s="483"/>
      <c r="F55" s="483"/>
      <c r="G55" s="483"/>
      <c r="H55" s="483"/>
      <c r="I55" s="483"/>
      <c r="J55" s="483"/>
      <c r="K55" s="483"/>
    </row>
    <row r="56" spans="1:11" ht="15.75" x14ac:dyDescent="0.2">
      <c r="A56" s="87" t="s">
        <v>44</v>
      </c>
      <c r="B56" s="88" t="s">
        <v>45</v>
      </c>
      <c r="C56" s="444" t="s">
        <v>27</v>
      </c>
      <c r="D56" s="444"/>
      <c r="E56" s="444"/>
      <c r="F56" s="444" t="s">
        <v>4</v>
      </c>
      <c r="G56" s="444"/>
      <c r="H56" s="89" t="s">
        <v>23</v>
      </c>
      <c r="I56" s="89" t="s">
        <v>58</v>
      </c>
      <c r="J56" s="222" t="s">
        <v>50</v>
      </c>
      <c r="K56" s="90" t="s">
        <v>59</v>
      </c>
    </row>
    <row r="57" spans="1:11" ht="15.75" x14ac:dyDescent="0.2">
      <c r="A57" s="91">
        <v>10101</v>
      </c>
      <c r="B57" s="92" t="s">
        <v>60</v>
      </c>
      <c r="C57" s="443" t="s">
        <v>333</v>
      </c>
      <c r="D57" s="443"/>
      <c r="E57" s="443"/>
      <c r="F57" s="440" t="s">
        <v>101</v>
      </c>
      <c r="G57" s="440"/>
      <c r="H57" s="120">
        <v>3.0419999999999998</v>
      </c>
      <c r="I57" s="223">
        <v>5.42</v>
      </c>
      <c r="J57" s="223">
        <v>12.38</v>
      </c>
      <c r="K57" s="93">
        <f>J57*H57</f>
        <v>37.659959999999998</v>
      </c>
    </row>
    <row r="58" spans="1:11" ht="15.75" x14ac:dyDescent="0.2">
      <c r="A58" s="91">
        <v>10115</v>
      </c>
      <c r="B58" s="92" t="s">
        <v>60</v>
      </c>
      <c r="C58" s="443" t="s">
        <v>334</v>
      </c>
      <c r="D58" s="443"/>
      <c r="E58" s="443"/>
      <c r="F58" s="440" t="s">
        <v>101</v>
      </c>
      <c r="G58" s="440"/>
      <c r="H58" s="120">
        <v>3.0419999999999998</v>
      </c>
      <c r="I58" s="223">
        <v>6.42</v>
      </c>
      <c r="J58" s="223">
        <v>14.66</v>
      </c>
      <c r="K58" s="93">
        <f>J58*H58</f>
        <v>44.59572</v>
      </c>
    </row>
    <row r="59" spans="1:11" ht="15.75" x14ac:dyDescent="0.2">
      <c r="A59" s="484" t="s">
        <v>47</v>
      </c>
      <c r="B59" s="485"/>
      <c r="C59" s="485"/>
      <c r="D59" s="485"/>
      <c r="E59" s="485"/>
      <c r="F59" s="485"/>
      <c r="G59" s="485"/>
      <c r="H59" s="485"/>
      <c r="I59" s="485"/>
      <c r="J59" s="485"/>
      <c r="K59" s="94">
        <f>SUM(K57:K58)</f>
        <v>82.255679999999998</v>
      </c>
    </row>
    <row r="60" spans="1:11" ht="15.75" x14ac:dyDescent="0.25">
      <c r="A60" s="451"/>
      <c r="B60" s="452"/>
      <c r="C60" s="452"/>
      <c r="D60" s="452"/>
      <c r="E60" s="452"/>
      <c r="F60" s="452"/>
      <c r="G60" s="452"/>
      <c r="H60" s="452"/>
      <c r="I60" s="452"/>
      <c r="J60" s="452"/>
      <c r="K60" s="453"/>
    </row>
    <row r="61" spans="1:11" ht="15.75" x14ac:dyDescent="0.25">
      <c r="A61" s="482" t="s">
        <v>125</v>
      </c>
      <c r="B61" s="482"/>
      <c r="C61" s="483"/>
      <c r="D61" s="483"/>
      <c r="E61" s="483"/>
      <c r="F61" s="483"/>
      <c r="G61" s="483"/>
      <c r="H61" s="483"/>
      <c r="I61" s="483"/>
      <c r="J61" s="483"/>
      <c r="K61" s="483"/>
    </row>
    <row r="62" spans="1:11" ht="15.75" x14ac:dyDescent="0.2">
      <c r="A62" s="87" t="s">
        <v>44</v>
      </c>
      <c r="B62" s="88" t="s">
        <v>45</v>
      </c>
      <c r="C62" s="444" t="s">
        <v>27</v>
      </c>
      <c r="D62" s="444"/>
      <c r="E62" s="444"/>
      <c r="F62" s="444" t="s">
        <v>4</v>
      </c>
      <c r="G62" s="444"/>
      <c r="H62" s="89" t="s">
        <v>23</v>
      </c>
      <c r="I62" s="89" t="s">
        <v>58</v>
      </c>
      <c r="J62" s="222" t="s">
        <v>50</v>
      </c>
      <c r="K62" s="90" t="s">
        <v>59</v>
      </c>
    </row>
    <row r="63" spans="1:11" ht="15.75" x14ac:dyDescent="0.2">
      <c r="A63" s="91">
        <v>48516</v>
      </c>
      <c r="B63" s="92" t="s">
        <v>60</v>
      </c>
      <c r="C63" s="443" t="s">
        <v>335</v>
      </c>
      <c r="D63" s="443"/>
      <c r="E63" s="443"/>
      <c r="F63" s="440" t="s">
        <v>51</v>
      </c>
      <c r="G63" s="440"/>
      <c r="H63" s="120">
        <v>2</v>
      </c>
      <c r="I63" s="223">
        <v>0.32</v>
      </c>
      <c r="J63" s="223">
        <v>0.32</v>
      </c>
      <c r="K63" s="93">
        <f>J63*H63</f>
        <v>0.64</v>
      </c>
    </row>
    <row r="64" spans="1:11" ht="15.75" x14ac:dyDescent="0.2">
      <c r="A64" s="91">
        <v>48502</v>
      </c>
      <c r="B64" s="92" t="s">
        <v>60</v>
      </c>
      <c r="C64" s="443" t="s">
        <v>336</v>
      </c>
      <c r="D64" s="443"/>
      <c r="E64" s="443"/>
      <c r="F64" s="440" t="s">
        <v>51</v>
      </c>
      <c r="G64" s="440"/>
      <c r="H64" s="120">
        <v>2</v>
      </c>
      <c r="I64" s="223">
        <v>0.53</v>
      </c>
      <c r="J64" s="223">
        <v>0.53</v>
      </c>
      <c r="K64" s="93">
        <f>J64*H64</f>
        <v>1.06</v>
      </c>
    </row>
    <row r="65" spans="1:11" ht="15.75" x14ac:dyDescent="0.2">
      <c r="A65" s="91">
        <v>43005</v>
      </c>
      <c r="B65" s="92" t="s">
        <v>60</v>
      </c>
      <c r="C65" s="437" t="s">
        <v>337</v>
      </c>
      <c r="D65" s="438"/>
      <c r="E65" s="439"/>
      <c r="F65" s="441" t="s">
        <v>49</v>
      </c>
      <c r="G65" s="442"/>
      <c r="H65" s="120">
        <v>16.524000000000001</v>
      </c>
      <c r="I65" s="223">
        <v>0.97</v>
      </c>
      <c r="J65" s="223">
        <v>0.97</v>
      </c>
      <c r="K65" s="93">
        <f>J65*H65</f>
        <v>16.028279999999999</v>
      </c>
    </row>
    <row r="66" spans="1:11" ht="15.75" x14ac:dyDescent="0.2">
      <c r="A66" s="91">
        <v>45021</v>
      </c>
      <c r="B66" s="92" t="s">
        <v>60</v>
      </c>
      <c r="C66" s="437" t="s">
        <v>341</v>
      </c>
      <c r="D66" s="438"/>
      <c r="E66" s="439"/>
      <c r="F66" s="441" t="s">
        <v>51</v>
      </c>
      <c r="G66" s="442"/>
      <c r="H66" s="121">
        <v>1</v>
      </c>
      <c r="I66" s="223">
        <v>2.95</v>
      </c>
      <c r="J66" s="223">
        <v>2.95</v>
      </c>
      <c r="K66" s="93">
        <f>J66*H66</f>
        <v>2.95</v>
      </c>
    </row>
    <row r="67" spans="1:11" ht="15.75" x14ac:dyDescent="0.2">
      <c r="A67" s="91">
        <v>42565</v>
      </c>
      <c r="B67" s="92" t="s">
        <v>60</v>
      </c>
      <c r="C67" s="437" t="s">
        <v>338</v>
      </c>
      <c r="D67" s="438"/>
      <c r="E67" s="439"/>
      <c r="F67" s="441" t="s">
        <v>49</v>
      </c>
      <c r="G67" s="442"/>
      <c r="H67" s="120">
        <v>3.63</v>
      </c>
      <c r="I67" s="223">
        <v>1.53</v>
      </c>
      <c r="J67" s="223">
        <v>1.53</v>
      </c>
      <c r="K67" s="93">
        <f>J67*H67</f>
        <v>5.5538999999999996</v>
      </c>
    </row>
    <row r="68" spans="1:11" ht="15.75" x14ac:dyDescent="0.2">
      <c r="A68" s="484" t="s">
        <v>47</v>
      </c>
      <c r="B68" s="485"/>
      <c r="C68" s="485"/>
      <c r="D68" s="485"/>
      <c r="E68" s="485"/>
      <c r="F68" s="485"/>
      <c r="G68" s="485"/>
      <c r="H68" s="485"/>
      <c r="I68" s="485"/>
      <c r="J68" s="485"/>
      <c r="K68" s="94">
        <f>SUM(K63:K67)</f>
        <v>26.232179999999996</v>
      </c>
    </row>
    <row r="69" spans="1:11" ht="15.75" x14ac:dyDescent="0.25">
      <c r="A69" s="451"/>
      <c r="B69" s="452"/>
      <c r="C69" s="452"/>
      <c r="D69" s="452"/>
      <c r="E69" s="452"/>
      <c r="F69" s="452"/>
      <c r="G69" s="452"/>
      <c r="H69" s="452"/>
      <c r="I69" s="452"/>
      <c r="J69" s="452"/>
      <c r="K69" s="453"/>
    </row>
    <row r="70" spans="1:11" ht="15.75" x14ac:dyDescent="0.25">
      <c r="A70" s="445" t="s">
        <v>133</v>
      </c>
      <c r="B70" s="445"/>
      <c r="C70" s="445"/>
      <c r="D70" s="445"/>
      <c r="E70" s="445"/>
      <c r="F70" s="445"/>
      <c r="G70" s="445"/>
      <c r="H70" s="445"/>
      <c r="I70" s="454">
        <f>SUM(K59+K68)</f>
        <v>108.48786</v>
      </c>
      <c r="J70" s="454"/>
      <c r="K70" s="454"/>
    </row>
    <row r="71" spans="1:11" ht="15.75" x14ac:dyDescent="0.25">
      <c r="A71" s="445" t="s">
        <v>57</v>
      </c>
      <c r="B71" s="445"/>
      <c r="C71" s="445"/>
      <c r="D71" s="445"/>
      <c r="E71" s="445"/>
      <c r="F71" s="445"/>
      <c r="G71" s="445"/>
      <c r="H71" s="445"/>
      <c r="I71" s="454">
        <v>1</v>
      </c>
      <c r="J71" s="454"/>
      <c r="K71" s="454"/>
    </row>
    <row r="72" spans="1:11" ht="15.75" x14ac:dyDescent="0.25">
      <c r="A72" s="445" t="s">
        <v>134</v>
      </c>
      <c r="B72" s="445"/>
      <c r="C72" s="445"/>
      <c r="D72" s="445"/>
      <c r="E72" s="445"/>
      <c r="F72" s="445"/>
      <c r="G72" s="445"/>
      <c r="H72" s="445"/>
      <c r="I72" s="454">
        <f>(I70)/I71</f>
        <v>108.48786</v>
      </c>
      <c r="J72" s="454"/>
      <c r="K72" s="454"/>
    </row>
    <row r="73" spans="1:11" ht="15.75" x14ac:dyDescent="0.25">
      <c r="A73" s="455"/>
      <c r="B73" s="456"/>
      <c r="C73" s="456"/>
      <c r="D73" s="456"/>
      <c r="E73" s="456"/>
      <c r="F73" s="456"/>
      <c r="G73" s="456"/>
      <c r="H73" s="456"/>
      <c r="I73" s="456"/>
      <c r="J73" s="456"/>
      <c r="K73" s="457"/>
    </row>
    <row r="74" spans="1:11" ht="15.75" x14ac:dyDescent="0.25">
      <c r="A74" s="445" t="s">
        <v>61</v>
      </c>
      <c r="B74" s="445"/>
      <c r="C74" s="445"/>
      <c r="D74" s="445"/>
      <c r="E74" s="445"/>
      <c r="F74" s="445"/>
      <c r="G74" s="445"/>
      <c r="H74" s="445"/>
      <c r="I74" s="446">
        <f>I72</f>
        <v>108.48786</v>
      </c>
      <c r="J74" s="447"/>
      <c r="K74" s="448"/>
    </row>
    <row r="75" spans="1:11" ht="15.75" x14ac:dyDescent="0.25">
      <c r="A75" s="445" t="s">
        <v>227</v>
      </c>
      <c r="B75" s="445"/>
      <c r="C75" s="445"/>
      <c r="D75" s="445"/>
      <c r="E75" s="445"/>
      <c r="F75" s="445"/>
      <c r="G75" s="445"/>
      <c r="H75" s="445"/>
      <c r="I75" s="446">
        <f>I74*0.2654</f>
        <v>28.792678044000002</v>
      </c>
      <c r="J75" s="447"/>
      <c r="K75" s="448"/>
    </row>
    <row r="76" spans="1:11" ht="15.75" x14ac:dyDescent="0.25">
      <c r="A76" s="445" t="s">
        <v>48</v>
      </c>
      <c r="B76" s="445"/>
      <c r="C76" s="445"/>
      <c r="D76" s="445"/>
      <c r="E76" s="445"/>
      <c r="F76" s="445"/>
      <c r="G76" s="445"/>
      <c r="H76" s="445"/>
      <c r="I76" s="446">
        <f>SUM(I74:K75)</f>
        <v>137.280538044</v>
      </c>
      <c r="J76" s="447"/>
      <c r="K76" s="448"/>
    </row>
  </sheetData>
  <mergeCells count="120">
    <mergeCell ref="A74:H74"/>
    <mergeCell ref="A75:H75"/>
    <mergeCell ref="A76:H76"/>
    <mergeCell ref="I74:K74"/>
    <mergeCell ref="I75:K75"/>
    <mergeCell ref="I76:K76"/>
    <mergeCell ref="A71:H71"/>
    <mergeCell ref="A72:H72"/>
    <mergeCell ref="I71:K71"/>
    <mergeCell ref="I72:K72"/>
    <mergeCell ref="A73:K73"/>
    <mergeCell ref="C67:E67"/>
    <mergeCell ref="F67:G67"/>
    <mergeCell ref="A70:H70"/>
    <mergeCell ref="A68:J68"/>
    <mergeCell ref="A69:K69"/>
    <mergeCell ref="I70:K70"/>
    <mergeCell ref="C64:E64"/>
    <mergeCell ref="F64:G64"/>
    <mergeCell ref="C65:E65"/>
    <mergeCell ref="F65:G65"/>
    <mergeCell ref="C66:E66"/>
    <mergeCell ref="F66:G66"/>
    <mergeCell ref="C62:E62"/>
    <mergeCell ref="F62:G62"/>
    <mergeCell ref="C63:E63"/>
    <mergeCell ref="F63:G63"/>
    <mergeCell ref="A59:J59"/>
    <mergeCell ref="A60:K60"/>
    <mergeCell ref="A61:K61"/>
    <mergeCell ref="C56:E56"/>
    <mergeCell ref="F56:G56"/>
    <mergeCell ref="C57:E57"/>
    <mergeCell ref="F57:G57"/>
    <mergeCell ref="C58:E58"/>
    <mergeCell ref="F58:G58"/>
    <mergeCell ref="A54:K54"/>
    <mergeCell ref="A55:K55"/>
    <mergeCell ref="A51:K51"/>
    <mergeCell ref="A30:K30"/>
    <mergeCell ref="A29:H29"/>
    <mergeCell ref="I29:K29"/>
    <mergeCell ref="C41:E41"/>
    <mergeCell ref="F41:G41"/>
    <mergeCell ref="A49:H49"/>
    <mergeCell ref="I49:K49"/>
    <mergeCell ref="A37:J37"/>
    <mergeCell ref="A38:K38"/>
    <mergeCell ref="A39:K39"/>
    <mergeCell ref="C40:E40"/>
    <mergeCell ref="F40:G40"/>
    <mergeCell ref="F35:G35"/>
    <mergeCell ref="C36:E36"/>
    <mergeCell ref="B53:D53"/>
    <mergeCell ref="A52:K52"/>
    <mergeCell ref="F53:K53"/>
    <mergeCell ref="A22:K22"/>
    <mergeCell ref="A21:J21"/>
    <mergeCell ref="F36:G36"/>
    <mergeCell ref="A31:K31"/>
    <mergeCell ref="B32:D32"/>
    <mergeCell ref="F32:K32"/>
    <mergeCell ref="A33:K33"/>
    <mergeCell ref="A34:K34"/>
    <mergeCell ref="I28:K28"/>
    <mergeCell ref="A24:H24"/>
    <mergeCell ref="I24:K24"/>
    <mergeCell ref="A23:H23"/>
    <mergeCell ref="I23:K23"/>
    <mergeCell ref="A25:H25"/>
    <mergeCell ref="I25:K25"/>
    <mergeCell ref="A26:K26"/>
    <mergeCell ref="A27:H27"/>
    <mergeCell ref="I27:K27"/>
    <mergeCell ref="A1:I2"/>
    <mergeCell ref="J1:K2"/>
    <mergeCell ref="A3:K3"/>
    <mergeCell ref="C16:E16"/>
    <mergeCell ref="F16:G16"/>
    <mergeCell ref="A13:K13"/>
    <mergeCell ref="C9:E9"/>
    <mergeCell ref="F9:G9"/>
    <mergeCell ref="C10:E10"/>
    <mergeCell ref="F10:G10"/>
    <mergeCell ref="A4:K4"/>
    <mergeCell ref="A7:K7"/>
    <mergeCell ref="A5:K5"/>
    <mergeCell ref="B6:D6"/>
    <mergeCell ref="F6:K6"/>
    <mergeCell ref="A8:K8"/>
    <mergeCell ref="C11:E11"/>
    <mergeCell ref="F11:G11"/>
    <mergeCell ref="A12:J12"/>
    <mergeCell ref="A14:K14"/>
    <mergeCell ref="C15:E15"/>
    <mergeCell ref="F15:G15"/>
    <mergeCell ref="C18:E18"/>
    <mergeCell ref="F17:G17"/>
    <mergeCell ref="F19:G19"/>
    <mergeCell ref="F20:G20"/>
    <mergeCell ref="F18:G18"/>
    <mergeCell ref="C17:E17"/>
    <mergeCell ref="C35:E35"/>
    <mergeCell ref="A50:H50"/>
    <mergeCell ref="I50:K50"/>
    <mergeCell ref="A41:B41"/>
    <mergeCell ref="A43:K43"/>
    <mergeCell ref="A44:H44"/>
    <mergeCell ref="I44:K44"/>
    <mergeCell ref="A45:H45"/>
    <mergeCell ref="I45:K45"/>
    <mergeCell ref="A46:H46"/>
    <mergeCell ref="I46:K46"/>
    <mergeCell ref="A47:K47"/>
    <mergeCell ref="A48:H48"/>
    <mergeCell ref="I48:K48"/>
    <mergeCell ref="A42:J42"/>
    <mergeCell ref="C19:E19"/>
    <mergeCell ref="C20:E20"/>
    <mergeCell ref="A28:H28"/>
  </mergeCells>
  <printOptions horizontalCentered="1" gridLines="1"/>
  <pageMargins left="0.59055118110236227" right="0.59055118110236227" top="0.78740157480314965" bottom="0.78740157480314965" header="0.31496062992125984" footer="0.31496062992125984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0"/>
  <sheetViews>
    <sheetView tabSelected="1" view="pageBreakPreview" zoomScaleNormal="100" zoomScaleSheetLayoutView="100" workbookViewId="0">
      <selection activeCell="B162" sqref="B162:E162"/>
    </sheetView>
  </sheetViews>
  <sheetFormatPr defaultRowHeight="15" x14ac:dyDescent="0.25"/>
  <cols>
    <col min="1" max="1" width="12.28515625" style="7" customWidth="1"/>
    <col min="2" max="2" width="16.140625" style="8" customWidth="1"/>
    <col min="3" max="3" width="15" style="9" customWidth="1"/>
    <col min="4" max="4" width="14.28515625" style="9" customWidth="1"/>
    <col min="5" max="5" width="18" style="9" customWidth="1"/>
    <col min="6" max="6" width="11.140625" style="9" customWidth="1"/>
    <col min="7" max="7" width="7.5703125" style="8" customWidth="1"/>
    <col min="8" max="8" width="5.5703125" style="10" customWidth="1"/>
    <col min="9" max="9" width="8.140625" style="11" customWidth="1"/>
    <col min="10" max="10" width="7.28515625" style="12" customWidth="1"/>
    <col min="11" max="11" width="8.140625" style="6" customWidth="1"/>
    <col min="12" max="12" width="14.140625" style="6" customWidth="1"/>
    <col min="13" max="16384" width="9.140625" style="6"/>
  </cols>
  <sheetData>
    <row r="1" spans="1:19" ht="12.75" customHeight="1" x14ac:dyDescent="0.2">
      <c r="A1" s="561" t="s">
        <v>102</v>
      </c>
      <c r="B1" s="562"/>
      <c r="C1" s="562"/>
      <c r="D1" s="562"/>
      <c r="E1" s="562"/>
      <c r="F1" s="562"/>
      <c r="G1" s="562"/>
      <c r="H1" s="562"/>
      <c r="I1" s="562"/>
      <c r="J1" s="563"/>
      <c r="K1" s="466" t="s">
        <v>84</v>
      </c>
      <c r="L1" s="466"/>
    </row>
    <row r="2" spans="1:19" ht="12.75" customHeight="1" x14ac:dyDescent="0.2">
      <c r="A2" s="564"/>
      <c r="B2" s="565"/>
      <c r="C2" s="565"/>
      <c r="D2" s="565"/>
      <c r="E2" s="565"/>
      <c r="F2" s="565"/>
      <c r="G2" s="565"/>
      <c r="H2" s="565"/>
      <c r="I2" s="565"/>
      <c r="J2" s="566"/>
      <c r="K2" s="466"/>
      <c r="L2" s="466"/>
    </row>
    <row r="3" spans="1:19" ht="15.75" x14ac:dyDescent="0.2">
      <c r="A3" s="467" t="s">
        <v>83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9"/>
    </row>
    <row r="4" spans="1:19" x14ac:dyDescent="0.25">
      <c r="A4" s="578" t="s">
        <v>159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80"/>
    </row>
    <row r="5" spans="1:19" x14ac:dyDescent="0.25">
      <c r="A5" s="138" t="s">
        <v>240</v>
      </c>
      <c r="B5" s="139"/>
      <c r="C5" s="139"/>
      <c r="D5" s="139"/>
      <c r="E5" s="139"/>
      <c r="F5" s="139"/>
      <c r="G5" s="139"/>
      <c r="H5" s="581"/>
      <c r="I5" s="581"/>
      <c r="J5" s="581"/>
      <c r="K5" s="139"/>
      <c r="L5" s="140"/>
    </row>
    <row r="6" spans="1:19" ht="6" customHeight="1" x14ac:dyDescent="0.25">
      <c r="A6" s="502"/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4"/>
    </row>
    <row r="7" spans="1:19" ht="15" customHeight="1" x14ac:dyDescent="0.2">
      <c r="A7" s="505" t="s">
        <v>103</v>
      </c>
      <c r="B7" s="536" t="s">
        <v>165</v>
      </c>
      <c r="C7" s="507"/>
      <c r="D7" s="507"/>
      <c r="E7" s="508"/>
      <c r="F7" s="507" t="s">
        <v>110</v>
      </c>
      <c r="G7" s="536" t="s">
        <v>106</v>
      </c>
      <c r="H7" s="507"/>
      <c r="I7" s="523" t="s">
        <v>105</v>
      </c>
      <c r="J7" s="537"/>
      <c r="K7" s="572" t="s">
        <v>107</v>
      </c>
      <c r="L7" s="516"/>
    </row>
    <row r="8" spans="1:19" ht="15" customHeight="1" x14ac:dyDescent="0.2">
      <c r="A8" s="506"/>
      <c r="B8" s="491" t="s">
        <v>164</v>
      </c>
      <c r="C8" s="492"/>
      <c r="D8" s="492"/>
      <c r="E8" s="493"/>
      <c r="F8" s="492"/>
      <c r="G8" s="491"/>
      <c r="H8" s="492"/>
      <c r="I8" s="525"/>
      <c r="J8" s="538"/>
      <c r="K8" s="573"/>
      <c r="L8" s="518"/>
    </row>
    <row r="9" spans="1:19" x14ac:dyDescent="0.2">
      <c r="A9" s="131"/>
      <c r="B9" s="553" t="s">
        <v>266</v>
      </c>
      <c r="C9" s="554"/>
      <c r="D9" s="554"/>
      <c r="E9" s="555"/>
      <c r="F9" s="103" t="s">
        <v>112</v>
      </c>
      <c r="G9" s="529">
        <v>12</v>
      </c>
      <c r="H9" s="530"/>
      <c r="I9" s="529">
        <v>307.39499999999998</v>
      </c>
      <c r="J9" s="530"/>
      <c r="K9" s="496">
        <f>I9*G9</f>
        <v>3688.74</v>
      </c>
      <c r="L9" s="497"/>
      <c r="O9" s="106"/>
      <c r="P9" s="106"/>
      <c r="Q9" s="106"/>
      <c r="R9" s="106"/>
      <c r="S9" s="106"/>
    </row>
    <row r="10" spans="1:19" x14ac:dyDescent="0.2">
      <c r="A10" s="132"/>
      <c r="B10" s="556" t="s">
        <v>109</v>
      </c>
      <c r="C10" s="557"/>
      <c r="D10" s="557"/>
      <c r="E10" s="558"/>
      <c r="F10" s="104" t="s">
        <v>112</v>
      </c>
      <c r="G10" s="559">
        <v>15</v>
      </c>
      <c r="H10" s="560"/>
      <c r="I10" s="559">
        <v>91.1</v>
      </c>
      <c r="J10" s="560"/>
      <c r="K10" s="570">
        <f t="shared" ref="K10:K12" si="0">I10*G10</f>
        <v>1366.5</v>
      </c>
      <c r="L10" s="571"/>
      <c r="O10" s="106"/>
      <c r="P10" s="106"/>
      <c r="Q10" s="106"/>
      <c r="R10" s="106"/>
      <c r="S10" s="106"/>
    </row>
    <row r="11" spans="1:19" x14ac:dyDescent="0.2">
      <c r="A11" s="130"/>
      <c r="B11" s="567" t="s">
        <v>108</v>
      </c>
      <c r="C11" s="568"/>
      <c r="D11" s="568"/>
      <c r="E11" s="569"/>
      <c r="F11" s="105" t="s">
        <v>51</v>
      </c>
      <c r="G11" s="559">
        <v>60</v>
      </c>
      <c r="H11" s="560"/>
      <c r="I11" s="559">
        <v>6.02</v>
      </c>
      <c r="J11" s="560"/>
      <c r="K11" s="570">
        <f t="shared" si="0"/>
        <v>361.2</v>
      </c>
      <c r="L11" s="584"/>
      <c r="O11" s="106"/>
      <c r="P11" s="106"/>
      <c r="Q11" s="106"/>
      <c r="R11" s="106"/>
      <c r="S11" s="106"/>
    </row>
    <row r="12" spans="1:19" x14ac:dyDescent="0.2">
      <c r="A12" s="130"/>
      <c r="B12" s="556" t="s">
        <v>267</v>
      </c>
      <c r="C12" s="557"/>
      <c r="D12" s="557"/>
      <c r="E12" s="558"/>
      <c r="F12" s="104" t="s">
        <v>12</v>
      </c>
      <c r="G12" s="559">
        <v>45.9</v>
      </c>
      <c r="H12" s="560"/>
      <c r="I12" s="559">
        <v>31.5</v>
      </c>
      <c r="J12" s="582"/>
      <c r="K12" s="583">
        <f t="shared" si="0"/>
        <v>1445.85</v>
      </c>
      <c r="L12" s="584"/>
      <c r="O12" s="106"/>
      <c r="P12" s="106"/>
      <c r="Q12" s="106"/>
      <c r="R12" s="106"/>
      <c r="S12" s="106"/>
    </row>
    <row r="13" spans="1:19" x14ac:dyDescent="0.2">
      <c r="A13" s="498" t="s">
        <v>167</v>
      </c>
      <c r="B13" s="498"/>
      <c r="C13" s="498"/>
      <c r="D13" s="498"/>
      <c r="E13" s="498"/>
      <c r="F13" s="498"/>
      <c r="G13" s="498"/>
      <c r="H13" s="498"/>
      <c r="I13" s="498"/>
      <c r="J13" s="498"/>
      <c r="K13" s="499"/>
      <c r="L13" s="133">
        <f>SUM(K9:L12)</f>
        <v>6862.2899999999991</v>
      </c>
      <c r="O13" s="106"/>
      <c r="P13" s="106"/>
      <c r="Q13" s="106"/>
      <c r="R13" s="106"/>
      <c r="S13" s="106"/>
    </row>
    <row r="14" spans="1:19" ht="6" customHeight="1" x14ac:dyDescent="0.25">
      <c r="A14" s="531"/>
      <c r="B14" s="532"/>
      <c r="C14" s="532"/>
      <c r="D14" s="532"/>
      <c r="E14" s="532"/>
      <c r="F14" s="532"/>
      <c r="G14" s="532"/>
      <c r="H14" s="532"/>
      <c r="I14" s="532"/>
      <c r="J14" s="532"/>
      <c r="K14" s="532"/>
      <c r="L14" s="533"/>
      <c r="O14" s="106"/>
      <c r="P14" s="577"/>
      <c r="Q14" s="577"/>
      <c r="R14" s="577"/>
      <c r="S14" s="577"/>
    </row>
    <row r="15" spans="1:19" ht="15" customHeight="1" x14ac:dyDescent="0.2">
      <c r="A15" s="534" t="s">
        <v>111</v>
      </c>
      <c r="B15" s="536" t="s">
        <v>166</v>
      </c>
      <c r="C15" s="507"/>
      <c r="D15" s="507"/>
      <c r="E15" s="508"/>
      <c r="F15" s="507" t="s">
        <v>110</v>
      </c>
      <c r="G15" s="536" t="s">
        <v>106</v>
      </c>
      <c r="H15" s="507"/>
      <c r="I15" s="523" t="s">
        <v>105</v>
      </c>
      <c r="J15" s="524"/>
      <c r="K15" s="515" t="s">
        <v>107</v>
      </c>
      <c r="L15" s="516"/>
      <c r="O15" s="106"/>
      <c r="P15" s="106"/>
      <c r="Q15" s="106"/>
      <c r="R15" s="106"/>
      <c r="S15" s="106"/>
    </row>
    <row r="16" spans="1:19" ht="15" customHeight="1" x14ac:dyDescent="0.2">
      <c r="A16" s="535"/>
      <c r="B16" s="491" t="s">
        <v>163</v>
      </c>
      <c r="C16" s="492"/>
      <c r="D16" s="492"/>
      <c r="E16" s="493"/>
      <c r="F16" s="492"/>
      <c r="G16" s="491"/>
      <c r="H16" s="492"/>
      <c r="I16" s="525"/>
      <c r="J16" s="526"/>
      <c r="K16" s="517"/>
      <c r="L16" s="518"/>
      <c r="O16" s="106"/>
      <c r="P16" s="106"/>
      <c r="Q16" s="106"/>
      <c r="R16" s="106"/>
      <c r="S16" s="106"/>
    </row>
    <row r="17" spans="1:19" x14ac:dyDescent="0.2">
      <c r="A17" s="131"/>
      <c r="B17" s="553" t="s">
        <v>180</v>
      </c>
      <c r="C17" s="554"/>
      <c r="D17" s="554"/>
      <c r="E17" s="555"/>
      <c r="F17" s="103" t="s">
        <v>112</v>
      </c>
      <c r="G17" s="529">
        <v>11</v>
      </c>
      <c r="H17" s="530"/>
      <c r="I17" s="529">
        <v>276</v>
      </c>
      <c r="J17" s="530"/>
      <c r="K17" s="496">
        <f>I17*G17</f>
        <v>3036</v>
      </c>
      <c r="L17" s="497"/>
      <c r="O17" s="106"/>
      <c r="P17" s="106"/>
      <c r="Q17" s="106"/>
      <c r="R17" s="106"/>
      <c r="S17" s="106"/>
    </row>
    <row r="18" spans="1:19" x14ac:dyDescent="0.2">
      <c r="A18" s="132"/>
      <c r="B18" s="556" t="s">
        <v>181</v>
      </c>
      <c r="C18" s="557"/>
      <c r="D18" s="557"/>
      <c r="E18" s="558"/>
      <c r="F18" s="104" t="s">
        <v>112</v>
      </c>
      <c r="G18" s="559">
        <v>15</v>
      </c>
      <c r="H18" s="560"/>
      <c r="I18" s="559">
        <v>127</v>
      </c>
      <c r="J18" s="560"/>
      <c r="K18" s="570">
        <f t="shared" ref="K18" si="1">I18*G18</f>
        <v>1905</v>
      </c>
      <c r="L18" s="571"/>
      <c r="O18" s="106"/>
      <c r="P18" s="106"/>
      <c r="Q18" s="106"/>
      <c r="R18" s="106"/>
      <c r="S18" s="106"/>
    </row>
    <row r="19" spans="1:19" x14ac:dyDescent="0.2">
      <c r="A19" s="158"/>
      <c r="B19" s="546" t="s">
        <v>267</v>
      </c>
      <c r="C19" s="547"/>
      <c r="D19" s="547"/>
      <c r="E19" s="548"/>
      <c r="F19" s="169" t="s">
        <v>49</v>
      </c>
      <c r="G19" s="549">
        <v>25.25</v>
      </c>
      <c r="H19" s="549"/>
      <c r="I19" s="550">
        <v>47.524700000000003</v>
      </c>
      <c r="J19" s="550"/>
      <c r="K19" s="551">
        <f>I19*G19</f>
        <v>1199.998675</v>
      </c>
      <c r="L19" s="552"/>
      <c r="O19" s="106"/>
      <c r="P19" s="106"/>
      <c r="Q19" s="106"/>
      <c r="R19" s="106"/>
      <c r="S19" s="106"/>
    </row>
    <row r="20" spans="1:19" ht="15.75" x14ac:dyDescent="0.25">
      <c r="A20" s="490" t="s">
        <v>187</v>
      </c>
      <c r="B20" s="490"/>
      <c r="C20" s="490"/>
      <c r="D20" s="490"/>
      <c r="E20" s="490"/>
      <c r="F20" s="490"/>
      <c r="G20" s="490"/>
      <c r="H20" s="490"/>
      <c r="I20" s="490"/>
      <c r="J20" s="490"/>
      <c r="K20" s="490"/>
      <c r="L20" s="134">
        <f>SUM(K17:L19)</f>
        <v>6140.9986749999998</v>
      </c>
      <c r="O20" s="107"/>
    </row>
    <row r="21" spans="1:19" ht="6" customHeight="1" x14ac:dyDescent="0.25">
      <c r="A21" s="502"/>
      <c r="B21" s="503"/>
      <c r="C21" s="503"/>
      <c r="D21" s="503"/>
      <c r="E21" s="503"/>
      <c r="F21" s="503"/>
      <c r="G21" s="503"/>
      <c r="H21" s="503"/>
      <c r="I21" s="503"/>
      <c r="J21" s="503"/>
      <c r="K21" s="503"/>
      <c r="L21" s="504"/>
    </row>
    <row r="22" spans="1:19" ht="15" customHeight="1" x14ac:dyDescent="0.2">
      <c r="A22" s="505" t="s">
        <v>104</v>
      </c>
      <c r="B22" s="536" t="s">
        <v>305</v>
      </c>
      <c r="C22" s="507"/>
      <c r="D22" s="507"/>
      <c r="E22" s="508"/>
      <c r="F22" s="509" t="s">
        <v>110</v>
      </c>
      <c r="G22" s="536" t="s">
        <v>106</v>
      </c>
      <c r="H22" s="508"/>
      <c r="I22" s="524" t="s">
        <v>105</v>
      </c>
      <c r="J22" s="524"/>
      <c r="K22" s="515" t="s">
        <v>107</v>
      </c>
      <c r="L22" s="516"/>
    </row>
    <row r="23" spans="1:19" ht="15" customHeight="1" x14ac:dyDescent="0.2">
      <c r="A23" s="506"/>
      <c r="B23" s="491"/>
      <c r="C23" s="492"/>
      <c r="D23" s="492"/>
      <c r="E23" s="493"/>
      <c r="F23" s="510"/>
      <c r="G23" s="491"/>
      <c r="H23" s="493"/>
      <c r="I23" s="526"/>
      <c r="J23" s="526"/>
      <c r="K23" s="517"/>
      <c r="L23" s="518"/>
    </row>
    <row r="24" spans="1:19" x14ac:dyDescent="0.2">
      <c r="A24" s="131"/>
      <c r="B24" s="574" t="s">
        <v>265</v>
      </c>
      <c r="C24" s="575"/>
      <c r="D24" s="575"/>
      <c r="E24" s="576"/>
      <c r="F24" s="103" t="s">
        <v>112</v>
      </c>
      <c r="G24" s="529">
        <v>11</v>
      </c>
      <c r="H24" s="530"/>
      <c r="I24" s="529">
        <v>320</v>
      </c>
      <c r="J24" s="530"/>
      <c r="K24" s="496">
        <f>I24*G24</f>
        <v>3520</v>
      </c>
      <c r="L24" s="497"/>
    </row>
    <row r="25" spans="1:19" ht="30" customHeight="1" x14ac:dyDescent="0.2">
      <c r="A25" s="132"/>
      <c r="B25" s="586" t="s">
        <v>262</v>
      </c>
      <c r="C25" s="587"/>
      <c r="D25" s="587"/>
      <c r="E25" s="588"/>
      <c r="F25" s="104" t="s">
        <v>112</v>
      </c>
      <c r="G25" s="559">
        <v>13</v>
      </c>
      <c r="H25" s="560"/>
      <c r="I25" s="559">
        <v>147</v>
      </c>
      <c r="J25" s="560"/>
      <c r="K25" s="570">
        <f t="shared" ref="K25" si="2">I25*G25</f>
        <v>1911</v>
      </c>
      <c r="L25" s="571"/>
    </row>
    <row r="26" spans="1:19" x14ac:dyDescent="0.25">
      <c r="A26" s="130"/>
      <c r="B26" s="589" t="s">
        <v>264</v>
      </c>
      <c r="C26" s="590"/>
      <c r="D26" s="590"/>
      <c r="E26" s="590"/>
      <c r="F26" s="189" t="s">
        <v>263</v>
      </c>
      <c r="G26" s="640">
        <v>1</v>
      </c>
      <c r="H26" s="641"/>
      <c r="I26" s="642">
        <v>1390</v>
      </c>
      <c r="J26" s="643"/>
      <c r="K26" s="591">
        <f>I26*G26</f>
        <v>1390</v>
      </c>
      <c r="L26" s="592"/>
    </row>
    <row r="27" spans="1:19" x14ac:dyDescent="0.2">
      <c r="A27" s="490" t="s">
        <v>188</v>
      </c>
      <c r="B27" s="490"/>
      <c r="C27" s="490"/>
      <c r="D27" s="490"/>
      <c r="E27" s="490"/>
      <c r="F27" s="490"/>
      <c r="G27" s="490"/>
      <c r="H27" s="490"/>
      <c r="I27" s="490"/>
      <c r="J27" s="490"/>
      <c r="K27" s="490"/>
      <c r="L27" s="134">
        <f>SUM(K24:L26)</f>
        <v>6821</v>
      </c>
    </row>
    <row r="28" spans="1:19" x14ac:dyDescent="0.2">
      <c r="A28" s="593"/>
      <c r="B28" s="594"/>
      <c r="C28" s="594"/>
      <c r="D28" s="594"/>
      <c r="E28" s="594"/>
      <c r="F28" s="594"/>
      <c r="G28" s="594"/>
      <c r="H28" s="594"/>
      <c r="I28" s="594"/>
      <c r="J28" s="594"/>
      <c r="K28" s="594"/>
      <c r="L28" s="595"/>
    </row>
    <row r="29" spans="1:19" x14ac:dyDescent="0.2">
      <c r="A29" s="490" t="s">
        <v>205</v>
      </c>
      <c r="B29" s="490"/>
      <c r="C29" s="490"/>
      <c r="D29" s="490"/>
      <c r="E29" s="490"/>
      <c r="F29" s="490"/>
      <c r="G29" s="490"/>
      <c r="H29" s="490"/>
      <c r="I29" s="490"/>
      <c r="J29" s="490"/>
      <c r="K29" s="490"/>
      <c r="L29" s="134">
        <f>SUM(L13,L20,L27)/3</f>
        <v>6608.0962250000002</v>
      </c>
      <c r="N29" s="106"/>
      <c r="O29" s="106"/>
      <c r="P29" s="106"/>
    </row>
    <row r="30" spans="1:19" x14ac:dyDescent="0.2">
      <c r="A30" s="490" t="s">
        <v>268</v>
      </c>
      <c r="B30" s="490"/>
      <c r="C30" s="490"/>
      <c r="D30" s="490"/>
      <c r="E30" s="490"/>
      <c r="F30" s="490"/>
      <c r="G30" s="490"/>
      <c r="H30" s="490"/>
      <c r="I30" s="490"/>
      <c r="J30" s="490"/>
      <c r="K30" s="490"/>
      <c r="L30" s="134">
        <f>L29/25.25</f>
        <v>261.70678118811884</v>
      </c>
      <c r="N30" s="106"/>
      <c r="O30" s="106"/>
      <c r="P30" s="106"/>
    </row>
    <row r="31" spans="1:19" x14ac:dyDescent="0.25">
      <c r="A31" s="141"/>
      <c r="B31" s="142"/>
      <c r="C31" s="143"/>
      <c r="D31" s="143"/>
      <c r="E31" s="143"/>
      <c r="F31" s="143"/>
      <c r="G31" s="142"/>
      <c r="H31" s="144"/>
      <c r="I31" s="145"/>
      <c r="J31" s="146"/>
      <c r="K31" s="147"/>
      <c r="L31" s="147"/>
      <c r="M31" s="106"/>
      <c r="N31" s="106"/>
      <c r="O31" s="106"/>
      <c r="P31" s="106"/>
    </row>
    <row r="32" spans="1:19" x14ac:dyDescent="0.25">
      <c r="A32" s="578" t="s">
        <v>245</v>
      </c>
      <c r="B32" s="579"/>
      <c r="C32" s="579"/>
      <c r="D32" s="579"/>
      <c r="E32" s="579"/>
      <c r="F32" s="579"/>
      <c r="G32" s="579"/>
      <c r="H32" s="579"/>
      <c r="I32" s="579"/>
      <c r="J32" s="579"/>
      <c r="K32" s="579"/>
      <c r="L32" s="580"/>
      <c r="N32" s="106"/>
      <c r="O32" s="106"/>
      <c r="P32" s="106"/>
    </row>
    <row r="33" spans="1:12" x14ac:dyDescent="0.25">
      <c r="A33" s="138" t="s">
        <v>241</v>
      </c>
      <c r="B33" s="139"/>
      <c r="C33" s="139"/>
      <c r="D33" s="139"/>
      <c r="E33" s="139"/>
      <c r="F33" s="139"/>
      <c r="G33" s="139"/>
      <c r="H33" s="581"/>
      <c r="I33" s="581"/>
      <c r="J33" s="581"/>
      <c r="K33" s="139"/>
      <c r="L33" s="140"/>
    </row>
    <row r="34" spans="1:12" x14ac:dyDescent="0.25">
      <c r="A34" s="502"/>
      <c r="B34" s="503"/>
      <c r="C34" s="503"/>
      <c r="D34" s="503"/>
      <c r="E34" s="503"/>
      <c r="F34" s="503"/>
      <c r="G34" s="503"/>
      <c r="H34" s="503"/>
      <c r="I34" s="503"/>
      <c r="J34" s="503"/>
      <c r="K34" s="503"/>
      <c r="L34" s="504"/>
    </row>
    <row r="35" spans="1:12" ht="15" customHeight="1" x14ac:dyDescent="0.2">
      <c r="A35" s="534" t="s">
        <v>103</v>
      </c>
      <c r="B35" s="536" t="s">
        <v>190</v>
      </c>
      <c r="C35" s="507"/>
      <c r="D35" s="507"/>
      <c r="E35" s="507"/>
      <c r="F35" s="509" t="s">
        <v>110</v>
      </c>
      <c r="G35" s="536" t="s">
        <v>106</v>
      </c>
      <c r="H35" s="508"/>
      <c r="I35" s="524" t="s">
        <v>105</v>
      </c>
      <c r="J35" s="524"/>
      <c r="K35" s="515" t="s">
        <v>107</v>
      </c>
      <c r="L35" s="516"/>
    </row>
    <row r="36" spans="1:12" ht="15" customHeight="1" x14ac:dyDescent="0.2">
      <c r="A36" s="535"/>
      <c r="B36" s="491" t="s">
        <v>191</v>
      </c>
      <c r="C36" s="492"/>
      <c r="D36" s="492"/>
      <c r="E36" s="493"/>
      <c r="F36" s="510"/>
      <c r="G36" s="491"/>
      <c r="H36" s="493"/>
      <c r="I36" s="526"/>
      <c r="J36" s="526"/>
      <c r="K36" s="517"/>
      <c r="L36" s="518"/>
    </row>
    <row r="37" spans="1:12" ht="30" customHeight="1" x14ac:dyDescent="0.2">
      <c r="A37" s="131"/>
      <c r="B37" s="527" t="s">
        <v>242</v>
      </c>
      <c r="C37" s="494"/>
      <c r="D37" s="494"/>
      <c r="E37" s="528"/>
      <c r="F37" s="103" t="s">
        <v>12</v>
      </c>
      <c r="G37" s="529">
        <v>73.739999999999995</v>
      </c>
      <c r="H37" s="530"/>
      <c r="I37" s="529">
        <v>250</v>
      </c>
      <c r="J37" s="530"/>
      <c r="K37" s="585">
        <f>I37*G37</f>
        <v>18435</v>
      </c>
      <c r="L37" s="497"/>
    </row>
    <row r="38" spans="1:12" x14ac:dyDescent="0.2">
      <c r="A38" s="498" t="s">
        <v>167</v>
      </c>
      <c r="B38" s="498"/>
      <c r="C38" s="498"/>
      <c r="D38" s="498"/>
      <c r="E38" s="498"/>
      <c r="F38" s="498"/>
      <c r="G38" s="498"/>
      <c r="H38" s="498"/>
      <c r="I38" s="498"/>
      <c r="J38" s="498"/>
      <c r="K38" s="499"/>
      <c r="L38" s="133">
        <f>SUM(K37:L37)</f>
        <v>18435</v>
      </c>
    </row>
    <row r="39" spans="1:12" ht="6" customHeight="1" x14ac:dyDescent="0.25">
      <c r="A39" s="531"/>
      <c r="B39" s="532"/>
      <c r="C39" s="532"/>
      <c r="D39" s="532"/>
      <c r="E39" s="532"/>
      <c r="F39" s="532"/>
      <c r="G39" s="532"/>
      <c r="H39" s="532"/>
      <c r="I39" s="532"/>
      <c r="J39" s="532"/>
      <c r="K39" s="532"/>
      <c r="L39" s="533"/>
    </row>
    <row r="40" spans="1:12" x14ac:dyDescent="0.2">
      <c r="A40" s="505" t="s">
        <v>378</v>
      </c>
      <c r="B40" s="507" t="s">
        <v>162</v>
      </c>
      <c r="C40" s="507"/>
      <c r="D40" s="507"/>
      <c r="E40" s="508"/>
      <c r="F40" s="509" t="s">
        <v>110</v>
      </c>
      <c r="G40" s="536" t="s">
        <v>106</v>
      </c>
      <c r="H40" s="508"/>
      <c r="I40" s="524" t="s">
        <v>105</v>
      </c>
      <c r="J40" s="524"/>
      <c r="K40" s="515" t="s">
        <v>107</v>
      </c>
      <c r="L40" s="516"/>
    </row>
    <row r="41" spans="1:12" x14ac:dyDescent="0.2">
      <c r="A41" s="506"/>
      <c r="B41" s="491" t="s">
        <v>168</v>
      </c>
      <c r="C41" s="492"/>
      <c r="D41" s="492"/>
      <c r="E41" s="493"/>
      <c r="F41" s="510"/>
      <c r="G41" s="491"/>
      <c r="H41" s="493"/>
      <c r="I41" s="526"/>
      <c r="J41" s="526"/>
      <c r="K41" s="517"/>
      <c r="L41" s="518"/>
    </row>
    <row r="42" spans="1:12" x14ac:dyDescent="0.2">
      <c r="A42" s="131"/>
      <c r="B42" s="527" t="s">
        <v>243</v>
      </c>
      <c r="C42" s="494"/>
      <c r="D42" s="494"/>
      <c r="E42" s="528"/>
      <c r="F42" s="103" t="s">
        <v>12</v>
      </c>
      <c r="G42" s="529">
        <v>73.739999999999995</v>
      </c>
      <c r="H42" s="530"/>
      <c r="I42" s="529">
        <v>200</v>
      </c>
      <c r="J42" s="530"/>
      <c r="K42" s="496">
        <f>I42*G42</f>
        <v>14747.999999999998</v>
      </c>
      <c r="L42" s="497"/>
    </row>
    <row r="43" spans="1:12" x14ac:dyDescent="0.2">
      <c r="A43" s="158"/>
      <c r="B43" s="539" t="s">
        <v>192</v>
      </c>
      <c r="C43" s="539"/>
      <c r="D43" s="539"/>
      <c r="E43" s="539"/>
      <c r="F43" s="157" t="s">
        <v>51</v>
      </c>
      <c r="G43" s="540" t="s">
        <v>24</v>
      </c>
      <c r="H43" s="540"/>
      <c r="I43" s="540" t="s">
        <v>24</v>
      </c>
      <c r="J43" s="540"/>
      <c r="K43" s="541">
        <v>3000</v>
      </c>
      <c r="L43" s="542"/>
    </row>
    <row r="44" spans="1:12" x14ac:dyDescent="0.2">
      <c r="A44" s="490" t="s">
        <v>187</v>
      </c>
      <c r="B44" s="490"/>
      <c r="C44" s="490"/>
      <c r="D44" s="490"/>
      <c r="E44" s="490"/>
      <c r="F44" s="490"/>
      <c r="G44" s="490"/>
      <c r="H44" s="490"/>
      <c r="I44" s="490"/>
      <c r="J44" s="490"/>
      <c r="K44" s="490"/>
      <c r="L44" s="134">
        <f>SUM(K42:L43)</f>
        <v>17748</v>
      </c>
    </row>
    <row r="45" spans="1:12" ht="6" customHeight="1" x14ac:dyDescent="0.25">
      <c r="A45" s="502"/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504"/>
    </row>
    <row r="46" spans="1:12" x14ac:dyDescent="0.2">
      <c r="A46" s="534" t="s">
        <v>104</v>
      </c>
      <c r="B46" s="536" t="s">
        <v>156</v>
      </c>
      <c r="C46" s="507"/>
      <c r="D46" s="507"/>
      <c r="E46" s="507"/>
      <c r="F46" s="509" t="s">
        <v>110</v>
      </c>
      <c r="G46" s="507" t="s">
        <v>106</v>
      </c>
      <c r="H46" s="507"/>
      <c r="I46" s="523" t="s">
        <v>105</v>
      </c>
      <c r="J46" s="524"/>
      <c r="K46" s="515" t="s">
        <v>107</v>
      </c>
      <c r="L46" s="516"/>
    </row>
    <row r="47" spans="1:12" x14ac:dyDescent="0.2">
      <c r="A47" s="535"/>
      <c r="B47" s="491" t="s">
        <v>173</v>
      </c>
      <c r="C47" s="492"/>
      <c r="D47" s="492"/>
      <c r="E47" s="493"/>
      <c r="F47" s="510"/>
      <c r="G47" s="492"/>
      <c r="H47" s="492"/>
      <c r="I47" s="525"/>
      <c r="J47" s="526"/>
      <c r="K47" s="517"/>
      <c r="L47" s="518"/>
    </row>
    <row r="48" spans="1:12" ht="30" customHeight="1" x14ac:dyDescent="0.2">
      <c r="A48" s="131"/>
      <c r="B48" s="527" t="s">
        <v>244</v>
      </c>
      <c r="C48" s="494"/>
      <c r="D48" s="494"/>
      <c r="E48" s="528"/>
      <c r="F48" s="103" t="s">
        <v>12</v>
      </c>
      <c r="G48" s="529">
        <v>73.739999999999995</v>
      </c>
      <c r="H48" s="530"/>
      <c r="I48" s="529">
        <v>175</v>
      </c>
      <c r="J48" s="530"/>
      <c r="K48" s="496">
        <f>I48*G48</f>
        <v>12904.5</v>
      </c>
      <c r="L48" s="497"/>
    </row>
    <row r="49" spans="1:12" x14ac:dyDescent="0.2">
      <c r="A49" s="132"/>
      <c r="B49" s="556" t="s">
        <v>153</v>
      </c>
      <c r="C49" s="557"/>
      <c r="D49" s="557"/>
      <c r="E49" s="558"/>
      <c r="F49" s="104" t="s">
        <v>51</v>
      </c>
      <c r="G49" s="559">
        <v>17</v>
      </c>
      <c r="H49" s="560"/>
      <c r="I49" s="559">
        <v>125</v>
      </c>
      <c r="J49" s="560"/>
      <c r="K49" s="570">
        <f>I49*G49</f>
        <v>2125</v>
      </c>
      <c r="L49" s="571"/>
    </row>
    <row r="50" spans="1:12" x14ac:dyDescent="0.2">
      <c r="A50" s="135"/>
      <c r="B50" s="596" t="s">
        <v>215</v>
      </c>
      <c r="C50" s="597"/>
      <c r="D50" s="597"/>
      <c r="E50" s="598"/>
      <c r="F50" s="136" t="s">
        <v>51</v>
      </c>
      <c r="G50" s="549">
        <v>1</v>
      </c>
      <c r="H50" s="549"/>
      <c r="I50" s="600" t="s">
        <v>24</v>
      </c>
      <c r="J50" s="600"/>
      <c r="K50" s="600">
        <v>1964.43</v>
      </c>
      <c r="L50" s="601"/>
    </row>
    <row r="51" spans="1:12" x14ac:dyDescent="0.2">
      <c r="A51" s="599" t="s">
        <v>188</v>
      </c>
      <c r="B51" s="599"/>
      <c r="C51" s="599"/>
      <c r="D51" s="599"/>
      <c r="E51" s="599"/>
      <c r="F51" s="599"/>
      <c r="G51" s="599"/>
      <c r="H51" s="599"/>
      <c r="I51" s="599"/>
      <c r="J51" s="599"/>
      <c r="K51" s="599"/>
      <c r="L51" s="137">
        <f>SUM(K48:L50)*1.005</f>
        <v>17078.899649999999</v>
      </c>
    </row>
    <row r="52" spans="1:12" ht="6" customHeight="1" x14ac:dyDescent="0.25">
      <c r="A52" s="602"/>
      <c r="B52" s="602"/>
      <c r="C52" s="602"/>
      <c r="D52" s="602"/>
      <c r="E52" s="602"/>
      <c r="F52" s="602"/>
      <c r="G52" s="602"/>
      <c r="H52" s="602"/>
      <c r="I52" s="602"/>
      <c r="J52" s="602"/>
      <c r="K52" s="602"/>
      <c r="L52" s="602"/>
    </row>
    <row r="53" spans="1:12" x14ac:dyDescent="0.2">
      <c r="A53" s="490" t="s">
        <v>205</v>
      </c>
      <c r="B53" s="490"/>
      <c r="C53" s="490"/>
      <c r="D53" s="490"/>
      <c r="E53" s="490"/>
      <c r="F53" s="490"/>
      <c r="G53" s="490"/>
      <c r="H53" s="490"/>
      <c r="I53" s="490"/>
      <c r="J53" s="490"/>
      <c r="K53" s="490"/>
      <c r="L53" s="134">
        <f>SUM(L38,L44,L51)/3</f>
        <v>17753.966550000001</v>
      </c>
    </row>
    <row r="54" spans="1:12" x14ac:dyDescent="0.2">
      <c r="A54" s="603" t="s">
        <v>206</v>
      </c>
      <c r="B54" s="604"/>
      <c r="C54" s="604"/>
      <c r="D54" s="604"/>
      <c r="E54" s="604"/>
      <c r="F54" s="604"/>
      <c r="G54" s="604"/>
      <c r="H54" s="604"/>
      <c r="I54" s="604"/>
      <c r="J54" s="604"/>
      <c r="K54" s="605"/>
      <c r="L54" s="134">
        <f>L53/73.74</f>
        <v>240.76439585028481</v>
      </c>
    </row>
    <row r="55" spans="1:12" x14ac:dyDescent="0.25">
      <c r="A55" s="148"/>
      <c r="B55" s="149"/>
      <c r="C55" s="150"/>
      <c r="D55" s="150"/>
      <c r="E55" s="150"/>
      <c r="F55" s="150"/>
      <c r="G55" s="149"/>
      <c r="H55" s="151"/>
      <c r="I55" s="152"/>
      <c r="J55" s="153"/>
      <c r="K55" s="154"/>
      <c r="L55" s="154"/>
    </row>
    <row r="56" spans="1:12" x14ac:dyDescent="0.25">
      <c r="A56" s="578" t="s">
        <v>160</v>
      </c>
      <c r="B56" s="579"/>
      <c r="C56" s="579"/>
      <c r="D56" s="579"/>
      <c r="E56" s="579"/>
      <c r="F56" s="579"/>
      <c r="G56" s="579"/>
      <c r="H56" s="579"/>
      <c r="I56" s="579"/>
      <c r="J56" s="579"/>
      <c r="K56" s="579"/>
      <c r="L56" s="580"/>
    </row>
    <row r="57" spans="1:12" x14ac:dyDescent="0.25">
      <c r="A57" s="138" t="s">
        <v>247</v>
      </c>
      <c r="B57" s="139"/>
      <c r="C57" s="139"/>
      <c r="D57" s="139"/>
      <c r="E57" s="139"/>
      <c r="F57" s="171" t="s">
        <v>169</v>
      </c>
      <c r="G57" s="139"/>
      <c r="H57" s="581"/>
      <c r="I57" s="581"/>
      <c r="J57" s="581"/>
      <c r="K57" s="139"/>
      <c r="L57" s="140"/>
    </row>
    <row r="58" spans="1:12" x14ac:dyDescent="0.25">
      <c r="A58" s="502"/>
      <c r="B58" s="503"/>
      <c r="C58" s="503"/>
      <c r="D58" s="503"/>
      <c r="E58" s="503"/>
      <c r="F58" s="503"/>
      <c r="G58" s="503"/>
      <c r="H58" s="503"/>
      <c r="I58" s="503"/>
      <c r="J58" s="503"/>
      <c r="K58" s="503"/>
      <c r="L58" s="504"/>
    </row>
    <row r="59" spans="1:12" x14ac:dyDescent="0.2">
      <c r="A59" s="505" t="s">
        <v>103</v>
      </c>
      <c r="B59" s="507" t="s">
        <v>224</v>
      </c>
      <c r="C59" s="507"/>
      <c r="D59" s="507"/>
      <c r="E59" s="507"/>
      <c r="F59" s="509" t="s">
        <v>110</v>
      </c>
      <c r="G59" s="536" t="s">
        <v>106</v>
      </c>
      <c r="H59" s="508"/>
      <c r="I59" s="523" t="s">
        <v>105</v>
      </c>
      <c r="J59" s="537"/>
      <c r="K59" s="572" t="s">
        <v>107</v>
      </c>
      <c r="L59" s="516"/>
    </row>
    <row r="60" spans="1:12" x14ac:dyDescent="0.2">
      <c r="A60" s="506"/>
      <c r="B60" s="492" t="s">
        <v>225</v>
      </c>
      <c r="C60" s="492"/>
      <c r="D60" s="492"/>
      <c r="E60" s="492"/>
      <c r="F60" s="510"/>
      <c r="G60" s="491"/>
      <c r="H60" s="493"/>
      <c r="I60" s="525"/>
      <c r="J60" s="538"/>
      <c r="K60" s="573"/>
      <c r="L60" s="518"/>
    </row>
    <row r="61" spans="1:12" ht="30" customHeight="1" x14ac:dyDescent="0.2">
      <c r="A61" s="131"/>
      <c r="B61" s="527" t="s">
        <v>170</v>
      </c>
      <c r="C61" s="494"/>
      <c r="D61" s="494"/>
      <c r="E61" s="528"/>
      <c r="F61" s="103" t="s">
        <v>51</v>
      </c>
      <c r="G61" s="529">
        <v>1</v>
      </c>
      <c r="H61" s="530"/>
      <c r="I61" s="529">
        <v>4500</v>
      </c>
      <c r="J61" s="530"/>
      <c r="K61" s="496">
        <f>I61*G61</f>
        <v>4500</v>
      </c>
      <c r="L61" s="497"/>
    </row>
    <row r="62" spans="1:12" x14ac:dyDescent="0.2">
      <c r="A62" s="498" t="s">
        <v>167</v>
      </c>
      <c r="B62" s="498"/>
      <c r="C62" s="498"/>
      <c r="D62" s="498"/>
      <c r="E62" s="498"/>
      <c r="F62" s="498"/>
      <c r="G62" s="498"/>
      <c r="H62" s="498"/>
      <c r="I62" s="498"/>
      <c r="J62" s="498"/>
      <c r="K62" s="499"/>
      <c r="L62" s="133">
        <f>SUM(K61:L61)</f>
        <v>4500</v>
      </c>
    </row>
    <row r="63" spans="1:12" ht="5.25" customHeight="1" x14ac:dyDescent="0.25">
      <c r="A63" s="531"/>
      <c r="B63" s="532"/>
      <c r="C63" s="532"/>
      <c r="D63" s="532"/>
      <c r="E63" s="532"/>
      <c r="F63" s="532"/>
      <c r="G63" s="532"/>
      <c r="H63" s="532"/>
      <c r="I63" s="532"/>
      <c r="J63" s="532"/>
      <c r="K63" s="532"/>
      <c r="L63" s="533"/>
    </row>
    <row r="64" spans="1:12" x14ac:dyDescent="0.2">
      <c r="A64" s="534" t="s">
        <v>378</v>
      </c>
      <c r="B64" s="536" t="s">
        <v>154</v>
      </c>
      <c r="C64" s="507"/>
      <c r="D64" s="507"/>
      <c r="E64" s="508"/>
      <c r="F64" s="509" t="s">
        <v>110</v>
      </c>
      <c r="G64" s="536" t="s">
        <v>106</v>
      </c>
      <c r="H64" s="508"/>
      <c r="I64" s="524" t="s">
        <v>105</v>
      </c>
      <c r="J64" s="524"/>
      <c r="K64" s="515" t="s">
        <v>107</v>
      </c>
      <c r="L64" s="516"/>
    </row>
    <row r="65" spans="1:12" x14ac:dyDescent="0.2">
      <c r="A65" s="535"/>
      <c r="B65" s="491" t="s">
        <v>172</v>
      </c>
      <c r="C65" s="492"/>
      <c r="D65" s="492"/>
      <c r="E65" s="493"/>
      <c r="F65" s="510"/>
      <c r="G65" s="491"/>
      <c r="H65" s="493"/>
      <c r="I65" s="526"/>
      <c r="J65" s="526"/>
      <c r="K65" s="517"/>
      <c r="L65" s="518"/>
    </row>
    <row r="66" spans="1:12" ht="30" customHeight="1" x14ac:dyDescent="0.2">
      <c r="A66" s="131"/>
      <c r="B66" s="527" t="s">
        <v>158</v>
      </c>
      <c r="C66" s="494"/>
      <c r="D66" s="494"/>
      <c r="E66" s="528"/>
      <c r="F66" s="103" t="s">
        <v>51</v>
      </c>
      <c r="G66" s="529">
        <v>1</v>
      </c>
      <c r="H66" s="530"/>
      <c r="I66" s="529">
        <v>2508</v>
      </c>
      <c r="J66" s="530"/>
      <c r="K66" s="496">
        <f>I66*G66</f>
        <v>2508</v>
      </c>
      <c r="L66" s="497"/>
    </row>
    <row r="67" spans="1:12" x14ac:dyDescent="0.2">
      <c r="A67" s="490" t="s">
        <v>187</v>
      </c>
      <c r="B67" s="490"/>
      <c r="C67" s="490"/>
      <c r="D67" s="490"/>
      <c r="E67" s="490"/>
      <c r="F67" s="490"/>
      <c r="G67" s="490"/>
      <c r="H67" s="490"/>
      <c r="I67" s="490"/>
      <c r="J67" s="490"/>
      <c r="K67" s="490"/>
      <c r="L67" s="134">
        <f>SUM(K66:L66)</f>
        <v>2508</v>
      </c>
    </row>
    <row r="68" spans="1:12" ht="6" customHeight="1" x14ac:dyDescent="0.25">
      <c r="A68" s="502"/>
      <c r="B68" s="503"/>
      <c r="C68" s="503"/>
      <c r="D68" s="503"/>
      <c r="E68" s="503"/>
      <c r="F68" s="503"/>
      <c r="G68" s="503"/>
      <c r="H68" s="503"/>
      <c r="I68" s="503"/>
      <c r="J68" s="503"/>
      <c r="K68" s="503"/>
      <c r="L68" s="504"/>
    </row>
    <row r="69" spans="1:12" x14ac:dyDescent="0.2">
      <c r="A69" s="534" t="s">
        <v>104</v>
      </c>
      <c r="B69" s="536" t="s">
        <v>157</v>
      </c>
      <c r="C69" s="507"/>
      <c r="D69" s="507"/>
      <c r="E69" s="507"/>
      <c r="F69" s="509" t="s">
        <v>110</v>
      </c>
      <c r="G69" s="507" t="s">
        <v>106</v>
      </c>
      <c r="H69" s="507"/>
      <c r="I69" s="523" t="s">
        <v>105</v>
      </c>
      <c r="J69" s="524"/>
      <c r="K69" s="515" t="s">
        <v>107</v>
      </c>
      <c r="L69" s="516"/>
    </row>
    <row r="70" spans="1:12" x14ac:dyDescent="0.2">
      <c r="A70" s="535"/>
      <c r="B70" s="491" t="s">
        <v>171</v>
      </c>
      <c r="C70" s="492"/>
      <c r="D70" s="492"/>
      <c r="E70" s="493"/>
      <c r="F70" s="510"/>
      <c r="G70" s="492"/>
      <c r="H70" s="492"/>
      <c r="I70" s="525"/>
      <c r="J70" s="526"/>
      <c r="K70" s="517"/>
      <c r="L70" s="518"/>
    </row>
    <row r="71" spans="1:12" ht="30" customHeight="1" x14ac:dyDescent="0.2">
      <c r="A71" s="131"/>
      <c r="B71" s="527" t="s">
        <v>155</v>
      </c>
      <c r="C71" s="494"/>
      <c r="D71" s="494"/>
      <c r="E71" s="528"/>
      <c r="F71" s="103" t="s">
        <v>51</v>
      </c>
      <c r="G71" s="529">
        <v>1</v>
      </c>
      <c r="H71" s="530"/>
      <c r="I71" s="529">
        <v>3363.6</v>
      </c>
      <c r="J71" s="530"/>
      <c r="K71" s="496">
        <f>I71*G71</f>
        <v>3363.6</v>
      </c>
      <c r="L71" s="497"/>
    </row>
    <row r="72" spans="1:12" x14ac:dyDescent="0.2">
      <c r="A72" s="490" t="s">
        <v>188</v>
      </c>
      <c r="B72" s="490"/>
      <c r="C72" s="490"/>
      <c r="D72" s="490"/>
      <c r="E72" s="490"/>
      <c r="F72" s="490"/>
      <c r="G72" s="490"/>
      <c r="H72" s="490"/>
      <c r="I72" s="490"/>
      <c r="J72" s="490"/>
      <c r="K72" s="490"/>
      <c r="L72" s="134">
        <f>SUM(K71:L71)*1.005</f>
        <v>3380.4179999999997</v>
      </c>
    </row>
    <row r="73" spans="1:12" ht="6" customHeight="1" x14ac:dyDescent="0.2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80"/>
    </row>
    <row r="74" spans="1:12" x14ac:dyDescent="0.2">
      <c r="A74" s="490" t="s">
        <v>189</v>
      </c>
      <c r="B74" s="490"/>
      <c r="C74" s="490"/>
      <c r="D74" s="490"/>
      <c r="E74" s="490"/>
      <c r="F74" s="490"/>
      <c r="G74" s="490"/>
      <c r="H74" s="490"/>
      <c r="I74" s="490"/>
      <c r="J74" s="490"/>
      <c r="K74" s="490"/>
      <c r="L74" s="134">
        <f>SUM(L62,L67,L72)/3</f>
        <v>3462.806</v>
      </c>
    </row>
    <row r="75" spans="1:12" x14ac:dyDescent="0.25">
      <c r="A75" s="503"/>
      <c r="B75" s="503"/>
      <c r="C75" s="503"/>
      <c r="D75" s="503"/>
      <c r="E75" s="503"/>
      <c r="F75" s="503"/>
      <c r="G75" s="503"/>
      <c r="H75" s="503"/>
      <c r="I75" s="503"/>
      <c r="J75" s="503"/>
      <c r="K75" s="503"/>
      <c r="L75" s="503"/>
    </row>
    <row r="76" spans="1:12" ht="30" customHeight="1" x14ac:dyDescent="0.25">
      <c r="A76" s="543" t="s">
        <v>373</v>
      </c>
      <c r="B76" s="544"/>
      <c r="C76" s="544"/>
      <c r="D76" s="544"/>
      <c r="E76" s="544"/>
      <c r="F76" s="544"/>
      <c r="G76" s="544"/>
      <c r="H76" s="544"/>
      <c r="I76" s="544"/>
      <c r="J76" s="544"/>
      <c r="K76" s="544"/>
      <c r="L76" s="545"/>
    </row>
    <row r="77" spans="1:12" x14ac:dyDescent="0.25">
      <c r="A77" s="138" t="s">
        <v>248</v>
      </c>
      <c r="B77" s="139"/>
      <c r="C77" s="139"/>
      <c r="D77" s="139"/>
      <c r="E77" s="139"/>
      <c r="F77" s="139"/>
      <c r="G77" s="139"/>
      <c r="H77" s="581"/>
      <c r="I77" s="581"/>
      <c r="J77" s="581"/>
      <c r="K77" s="139"/>
      <c r="L77" s="140"/>
    </row>
    <row r="78" spans="1:12" x14ac:dyDescent="0.25">
      <c r="A78" s="502"/>
      <c r="B78" s="503"/>
      <c r="C78" s="503"/>
      <c r="D78" s="503"/>
      <c r="E78" s="503"/>
      <c r="F78" s="503"/>
      <c r="G78" s="503"/>
      <c r="H78" s="503"/>
      <c r="I78" s="503"/>
      <c r="J78" s="503"/>
      <c r="K78" s="503"/>
      <c r="L78" s="504"/>
    </row>
    <row r="79" spans="1:12" x14ac:dyDescent="0.2">
      <c r="A79" s="534" t="s">
        <v>103</v>
      </c>
      <c r="B79" s="536" t="s">
        <v>202</v>
      </c>
      <c r="C79" s="507"/>
      <c r="D79" s="507"/>
      <c r="E79" s="508"/>
      <c r="F79" s="509" t="s">
        <v>110</v>
      </c>
      <c r="G79" s="536" t="s">
        <v>106</v>
      </c>
      <c r="H79" s="508"/>
      <c r="I79" s="524" t="s">
        <v>105</v>
      </c>
      <c r="J79" s="524"/>
      <c r="K79" s="515" t="s">
        <v>107</v>
      </c>
      <c r="L79" s="516"/>
    </row>
    <row r="80" spans="1:12" x14ac:dyDescent="0.2">
      <c r="A80" s="535"/>
      <c r="B80" s="491" t="s">
        <v>191</v>
      </c>
      <c r="C80" s="492"/>
      <c r="D80" s="492"/>
      <c r="E80" s="493"/>
      <c r="F80" s="510"/>
      <c r="G80" s="491"/>
      <c r="H80" s="493"/>
      <c r="I80" s="526"/>
      <c r="J80" s="526"/>
      <c r="K80" s="517"/>
      <c r="L80" s="518"/>
    </row>
    <row r="81" spans="1:12" ht="54" customHeight="1" x14ac:dyDescent="0.2">
      <c r="A81" s="131"/>
      <c r="B81" s="527" t="s">
        <v>234</v>
      </c>
      <c r="C81" s="494"/>
      <c r="D81" s="494"/>
      <c r="E81" s="528"/>
      <c r="F81" s="103" t="s">
        <v>51</v>
      </c>
      <c r="G81" s="529">
        <v>1</v>
      </c>
      <c r="H81" s="530"/>
      <c r="I81" s="529">
        <v>13300</v>
      </c>
      <c r="J81" s="530"/>
      <c r="K81" s="496">
        <f>I81*G81</f>
        <v>13300</v>
      </c>
      <c r="L81" s="497"/>
    </row>
    <row r="82" spans="1:12" x14ac:dyDescent="0.2">
      <c r="A82" s="498" t="s">
        <v>167</v>
      </c>
      <c r="B82" s="498"/>
      <c r="C82" s="498"/>
      <c r="D82" s="498"/>
      <c r="E82" s="498"/>
      <c r="F82" s="498"/>
      <c r="G82" s="498"/>
      <c r="H82" s="498"/>
      <c r="I82" s="498"/>
      <c r="J82" s="498"/>
      <c r="K82" s="499"/>
      <c r="L82" s="133">
        <f>SUM(K81:L81)</f>
        <v>13300</v>
      </c>
    </row>
    <row r="83" spans="1:12" ht="6" customHeight="1" x14ac:dyDescent="0.25">
      <c r="A83" s="531"/>
      <c r="B83" s="532"/>
      <c r="C83" s="532"/>
      <c r="D83" s="532"/>
      <c r="E83" s="532"/>
      <c r="F83" s="532"/>
      <c r="G83" s="532"/>
      <c r="H83" s="532"/>
      <c r="I83" s="532"/>
      <c r="J83" s="532"/>
      <c r="K83" s="532"/>
      <c r="L83" s="533"/>
    </row>
    <row r="84" spans="1:12" x14ac:dyDescent="0.2">
      <c r="A84" s="505" t="s">
        <v>378</v>
      </c>
      <c r="B84" s="507" t="s">
        <v>200</v>
      </c>
      <c r="C84" s="507"/>
      <c r="D84" s="507"/>
      <c r="E84" s="507"/>
      <c r="F84" s="509" t="s">
        <v>110</v>
      </c>
      <c r="G84" s="507" t="s">
        <v>106</v>
      </c>
      <c r="H84" s="507"/>
      <c r="I84" s="523" t="s">
        <v>105</v>
      </c>
      <c r="J84" s="524"/>
      <c r="K84" s="515" t="s">
        <v>107</v>
      </c>
      <c r="L84" s="516"/>
    </row>
    <row r="85" spans="1:12" x14ac:dyDescent="0.2">
      <c r="A85" s="506"/>
      <c r="B85" s="492" t="s">
        <v>201</v>
      </c>
      <c r="C85" s="492"/>
      <c r="D85" s="492"/>
      <c r="E85" s="492"/>
      <c r="F85" s="510"/>
      <c r="G85" s="492"/>
      <c r="H85" s="492"/>
      <c r="I85" s="525"/>
      <c r="J85" s="526"/>
      <c r="K85" s="517"/>
      <c r="L85" s="518"/>
    </row>
    <row r="86" spans="1:12" ht="48" customHeight="1" x14ac:dyDescent="0.2">
      <c r="A86" s="156"/>
      <c r="B86" s="612" t="s">
        <v>233</v>
      </c>
      <c r="C86" s="613"/>
      <c r="D86" s="613"/>
      <c r="E86" s="614"/>
      <c r="F86" s="155" t="s">
        <v>51</v>
      </c>
      <c r="G86" s="615">
        <v>1</v>
      </c>
      <c r="H86" s="616"/>
      <c r="I86" s="615">
        <v>12999</v>
      </c>
      <c r="J86" s="616"/>
      <c r="K86" s="617">
        <f>I86*G86</f>
        <v>12999</v>
      </c>
      <c r="L86" s="618"/>
    </row>
    <row r="87" spans="1:12" x14ac:dyDescent="0.2">
      <c r="A87" s="490" t="s">
        <v>187</v>
      </c>
      <c r="B87" s="490"/>
      <c r="C87" s="490"/>
      <c r="D87" s="490"/>
      <c r="E87" s="490"/>
      <c r="F87" s="490"/>
      <c r="G87" s="490"/>
      <c r="H87" s="490"/>
      <c r="I87" s="490"/>
      <c r="J87" s="490"/>
      <c r="K87" s="490"/>
      <c r="L87" s="134">
        <f>K86</f>
        <v>12999</v>
      </c>
    </row>
    <row r="88" spans="1:12" ht="6" customHeight="1" x14ac:dyDescent="0.25">
      <c r="A88" s="502"/>
      <c r="B88" s="503"/>
      <c r="C88" s="503"/>
      <c r="D88" s="503"/>
      <c r="E88" s="503"/>
      <c r="F88" s="503"/>
      <c r="G88" s="503"/>
      <c r="H88" s="503"/>
      <c r="I88" s="503"/>
      <c r="J88" s="503"/>
      <c r="K88" s="503"/>
      <c r="L88" s="504"/>
    </row>
    <row r="89" spans="1:12" x14ac:dyDescent="0.2">
      <c r="A89" s="505" t="s">
        <v>104</v>
      </c>
      <c r="B89" s="507" t="s">
        <v>203</v>
      </c>
      <c r="C89" s="507"/>
      <c r="D89" s="507"/>
      <c r="E89" s="507"/>
      <c r="F89" s="509" t="s">
        <v>110</v>
      </c>
      <c r="G89" s="536" t="s">
        <v>106</v>
      </c>
      <c r="H89" s="508"/>
      <c r="I89" s="524" t="s">
        <v>105</v>
      </c>
      <c r="J89" s="524"/>
      <c r="K89" s="515" t="s">
        <v>107</v>
      </c>
      <c r="L89" s="516"/>
    </row>
    <row r="90" spans="1:12" x14ac:dyDescent="0.2">
      <c r="A90" s="506"/>
      <c r="B90" s="492" t="s">
        <v>204</v>
      </c>
      <c r="C90" s="492"/>
      <c r="D90" s="492"/>
      <c r="E90" s="492"/>
      <c r="F90" s="510"/>
      <c r="G90" s="491"/>
      <c r="H90" s="493"/>
      <c r="I90" s="526"/>
      <c r="J90" s="526"/>
      <c r="K90" s="517"/>
      <c r="L90" s="518"/>
    </row>
    <row r="91" spans="1:12" ht="50.25" customHeight="1" x14ac:dyDescent="0.2">
      <c r="A91" s="131"/>
      <c r="B91" s="574" t="s">
        <v>232</v>
      </c>
      <c r="C91" s="575"/>
      <c r="D91" s="575"/>
      <c r="E91" s="576"/>
      <c r="F91" s="103" t="s">
        <v>51</v>
      </c>
      <c r="G91" s="529">
        <v>1</v>
      </c>
      <c r="H91" s="530"/>
      <c r="I91" s="529">
        <f>13800+2952+2900</f>
        <v>19652</v>
      </c>
      <c r="J91" s="530"/>
      <c r="K91" s="496">
        <f>I91</f>
        <v>19652</v>
      </c>
      <c r="L91" s="497"/>
    </row>
    <row r="92" spans="1:12" x14ac:dyDescent="0.2">
      <c r="A92" s="490" t="s">
        <v>188</v>
      </c>
      <c r="B92" s="490"/>
      <c r="C92" s="490"/>
      <c r="D92" s="490"/>
      <c r="E92" s="490"/>
      <c r="F92" s="490"/>
      <c r="G92" s="490"/>
      <c r="H92" s="490"/>
      <c r="I92" s="490"/>
      <c r="J92" s="490"/>
      <c r="K92" s="490"/>
      <c r="L92" s="134">
        <f>SUM(K91:L91)*1.005</f>
        <v>19750.259999999998</v>
      </c>
    </row>
    <row r="93" spans="1:12" ht="6" customHeight="1" x14ac:dyDescent="0.25"/>
    <row r="94" spans="1:12" x14ac:dyDescent="0.2">
      <c r="A94" s="490" t="s">
        <v>189</v>
      </c>
      <c r="B94" s="490"/>
      <c r="C94" s="490"/>
      <c r="D94" s="490"/>
      <c r="E94" s="490"/>
      <c r="F94" s="490"/>
      <c r="G94" s="490"/>
      <c r="H94" s="490"/>
      <c r="I94" s="490"/>
      <c r="J94" s="490"/>
      <c r="K94" s="490"/>
      <c r="L94" s="134">
        <f>SUM(L82,L87,L92)/3</f>
        <v>15349.753333333332</v>
      </c>
    </row>
    <row r="95" spans="1:12" x14ac:dyDescent="0.2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80"/>
    </row>
    <row r="96" spans="1:12" x14ac:dyDescent="0.25">
      <c r="A96" s="578" t="s">
        <v>320</v>
      </c>
      <c r="B96" s="579"/>
      <c r="C96" s="579"/>
      <c r="D96" s="579"/>
      <c r="E96" s="579"/>
      <c r="F96" s="579"/>
      <c r="G96" s="579"/>
      <c r="H96" s="579"/>
      <c r="I96" s="579"/>
      <c r="J96" s="579"/>
      <c r="K96" s="579"/>
      <c r="L96" s="580"/>
    </row>
    <row r="97" spans="1:14" x14ac:dyDescent="0.25">
      <c r="A97" s="138" t="s">
        <v>251</v>
      </c>
      <c r="B97" s="139"/>
      <c r="C97" s="139"/>
      <c r="D97" s="139"/>
      <c r="E97" s="139"/>
      <c r="F97" s="171" t="s">
        <v>169</v>
      </c>
      <c r="G97" s="139"/>
      <c r="H97" s="581"/>
      <c r="I97" s="581"/>
      <c r="J97" s="581"/>
      <c r="K97" s="139"/>
      <c r="L97" s="140"/>
    </row>
    <row r="98" spans="1:14" x14ac:dyDescent="0.25">
      <c r="A98" s="502"/>
      <c r="B98" s="503"/>
      <c r="C98" s="503"/>
      <c r="D98" s="503"/>
      <c r="E98" s="503"/>
      <c r="F98" s="503"/>
      <c r="G98" s="503"/>
      <c r="H98" s="503"/>
      <c r="I98" s="503"/>
      <c r="J98" s="503"/>
      <c r="K98" s="503"/>
      <c r="L98" s="504"/>
    </row>
    <row r="99" spans="1:14" x14ac:dyDescent="0.2">
      <c r="A99" s="505" t="s">
        <v>103</v>
      </c>
      <c r="B99" s="507" t="s">
        <v>310</v>
      </c>
      <c r="C99" s="507"/>
      <c r="D99" s="507"/>
      <c r="E99" s="507"/>
      <c r="F99" s="536" t="s">
        <v>110</v>
      </c>
      <c r="G99" s="536" t="s">
        <v>106</v>
      </c>
      <c r="H99" s="508"/>
      <c r="I99" s="524" t="s">
        <v>105</v>
      </c>
      <c r="J99" s="524"/>
      <c r="K99" s="515" t="s">
        <v>107</v>
      </c>
      <c r="L99" s="516"/>
      <c r="N99" s="172"/>
    </row>
    <row r="100" spans="1:14" x14ac:dyDescent="0.2">
      <c r="A100" s="506"/>
      <c r="B100" s="492" t="s">
        <v>311</v>
      </c>
      <c r="C100" s="492"/>
      <c r="D100" s="492"/>
      <c r="E100" s="492"/>
      <c r="F100" s="491"/>
      <c r="G100" s="491"/>
      <c r="H100" s="493"/>
      <c r="I100" s="526"/>
      <c r="J100" s="526"/>
      <c r="K100" s="517"/>
      <c r="L100" s="518"/>
    </row>
    <row r="101" spans="1:14" x14ac:dyDescent="0.2">
      <c r="A101" s="131"/>
      <c r="B101" s="553" t="s">
        <v>312</v>
      </c>
      <c r="C101" s="554"/>
      <c r="D101" s="554"/>
      <c r="E101" s="555"/>
      <c r="F101" s="103" t="s">
        <v>51</v>
      </c>
      <c r="G101" s="529">
        <v>1</v>
      </c>
      <c r="H101" s="530"/>
      <c r="I101" s="529">
        <v>540.9</v>
      </c>
      <c r="J101" s="530"/>
      <c r="K101" s="496">
        <f>I101*G101</f>
        <v>540.9</v>
      </c>
      <c r="L101" s="497"/>
    </row>
    <row r="102" spans="1:14" x14ac:dyDescent="0.2">
      <c r="A102" s="160"/>
      <c r="B102" s="619" t="s">
        <v>152</v>
      </c>
      <c r="C102" s="620"/>
      <c r="D102" s="620"/>
      <c r="E102" s="621"/>
      <c r="F102" s="161" t="s">
        <v>51</v>
      </c>
      <c r="G102" s="622" t="s">
        <v>24</v>
      </c>
      <c r="H102" s="623"/>
      <c r="I102" s="622">
        <v>92.53</v>
      </c>
      <c r="J102" s="623"/>
      <c r="K102" s="624">
        <f>I102</f>
        <v>92.53</v>
      </c>
      <c r="L102" s="625"/>
    </row>
    <row r="103" spans="1:14" x14ac:dyDescent="0.2">
      <c r="A103" s="498" t="s">
        <v>167</v>
      </c>
      <c r="B103" s="498"/>
      <c r="C103" s="498"/>
      <c r="D103" s="498"/>
      <c r="E103" s="498"/>
      <c r="F103" s="498"/>
      <c r="G103" s="498"/>
      <c r="H103" s="498"/>
      <c r="I103" s="498"/>
      <c r="J103" s="498"/>
      <c r="K103" s="499"/>
      <c r="L103" s="133">
        <f>SUM(K101:L102)</f>
        <v>633.42999999999995</v>
      </c>
    </row>
    <row r="104" spans="1:14" ht="6" customHeight="1" x14ac:dyDescent="0.25">
      <c r="A104" s="531"/>
      <c r="B104" s="532"/>
      <c r="C104" s="532"/>
      <c r="D104" s="532"/>
      <c r="E104" s="532"/>
      <c r="F104" s="532"/>
      <c r="G104" s="532"/>
      <c r="H104" s="532"/>
      <c r="I104" s="532"/>
      <c r="J104" s="532"/>
      <c r="K104" s="532"/>
      <c r="L104" s="533"/>
    </row>
    <row r="105" spans="1:14" x14ac:dyDescent="0.2">
      <c r="A105" s="505" t="s">
        <v>378</v>
      </c>
      <c r="B105" s="507" t="s">
        <v>314</v>
      </c>
      <c r="C105" s="507"/>
      <c r="D105" s="507"/>
      <c r="E105" s="508"/>
      <c r="F105" s="507" t="s">
        <v>110</v>
      </c>
      <c r="G105" s="536" t="s">
        <v>106</v>
      </c>
      <c r="H105" s="508"/>
      <c r="I105" s="523" t="s">
        <v>105</v>
      </c>
      <c r="J105" s="537"/>
      <c r="K105" s="515" t="s">
        <v>107</v>
      </c>
      <c r="L105" s="516"/>
    </row>
    <row r="106" spans="1:14" x14ac:dyDescent="0.2">
      <c r="A106" s="506"/>
      <c r="B106" s="492" t="s">
        <v>315</v>
      </c>
      <c r="C106" s="492"/>
      <c r="D106" s="492"/>
      <c r="E106" s="493"/>
      <c r="F106" s="492"/>
      <c r="G106" s="491"/>
      <c r="H106" s="493"/>
      <c r="I106" s="525"/>
      <c r="J106" s="538"/>
      <c r="K106" s="517"/>
      <c r="L106" s="518"/>
    </row>
    <row r="107" spans="1:14" x14ac:dyDescent="0.2">
      <c r="A107" s="131"/>
      <c r="B107" s="527" t="s">
        <v>313</v>
      </c>
      <c r="C107" s="494"/>
      <c r="D107" s="494"/>
      <c r="E107" s="528"/>
      <c r="F107" s="103" t="s">
        <v>51</v>
      </c>
      <c r="G107" s="529">
        <v>1</v>
      </c>
      <c r="H107" s="530"/>
      <c r="I107" s="529">
        <v>735.6</v>
      </c>
      <c r="J107" s="530"/>
      <c r="K107" s="496">
        <f>I107*G107</f>
        <v>735.6</v>
      </c>
      <c r="L107" s="497"/>
    </row>
    <row r="108" spans="1:14" x14ac:dyDescent="0.2">
      <c r="A108" s="158"/>
      <c r="B108" s="539" t="s">
        <v>152</v>
      </c>
      <c r="C108" s="539"/>
      <c r="D108" s="539"/>
      <c r="E108" s="539"/>
      <c r="F108" s="157" t="s">
        <v>51</v>
      </c>
      <c r="G108" s="540" t="s">
        <v>24</v>
      </c>
      <c r="H108" s="540"/>
      <c r="I108" s="540">
        <v>60</v>
      </c>
      <c r="J108" s="540"/>
      <c r="K108" s="541">
        <f>I108</f>
        <v>60</v>
      </c>
      <c r="L108" s="542"/>
    </row>
    <row r="109" spans="1:14" x14ac:dyDescent="0.2">
      <c r="A109" s="490" t="s">
        <v>187</v>
      </c>
      <c r="B109" s="490"/>
      <c r="C109" s="490"/>
      <c r="D109" s="490"/>
      <c r="E109" s="490"/>
      <c r="F109" s="490"/>
      <c r="G109" s="490"/>
      <c r="H109" s="490"/>
      <c r="I109" s="490"/>
      <c r="J109" s="490"/>
      <c r="K109" s="490"/>
      <c r="L109" s="134">
        <f>SUM(K107:L108)</f>
        <v>795.6</v>
      </c>
    </row>
    <row r="110" spans="1:14" ht="6" customHeight="1" x14ac:dyDescent="0.25">
      <c r="A110" s="502"/>
      <c r="B110" s="503"/>
      <c r="C110" s="503"/>
      <c r="D110" s="503"/>
      <c r="E110" s="503"/>
      <c r="F110" s="503"/>
      <c r="G110" s="503"/>
      <c r="H110" s="503"/>
      <c r="I110" s="503"/>
      <c r="J110" s="503"/>
      <c r="K110" s="503"/>
      <c r="L110" s="504"/>
    </row>
    <row r="111" spans="1:14" x14ac:dyDescent="0.2">
      <c r="A111" s="534" t="s">
        <v>104</v>
      </c>
      <c r="B111" s="536" t="s">
        <v>318</v>
      </c>
      <c r="C111" s="507"/>
      <c r="D111" s="507"/>
      <c r="E111" s="508"/>
      <c r="F111" s="509" t="s">
        <v>110</v>
      </c>
      <c r="G111" s="536" t="s">
        <v>106</v>
      </c>
      <c r="H111" s="507"/>
      <c r="I111" s="523" t="s">
        <v>105</v>
      </c>
      <c r="J111" s="524"/>
      <c r="K111" s="515" t="s">
        <v>107</v>
      </c>
      <c r="L111" s="516"/>
    </row>
    <row r="112" spans="1:14" x14ac:dyDescent="0.2">
      <c r="A112" s="535"/>
      <c r="B112" s="491" t="s">
        <v>317</v>
      </c>
      <c r="C112" s="492"/>
      <c r="D112" s="492"/>
      <c r="E112" s="493"/>
      <c r="F112" s="510"/>
      <c r="G112" s="491"/>
      <c r="H112" s="492"/>
      <c r="I112" s="525"/>
      <c r="J112" s="526"/>
      <c r="K112" s="517"/>
      <c r="L112" s="518"/>
    </row>
    <row r="113" spans="1:12" x14ac:dyDescent="0.2">
      <c r="A113" s="175"/>
      <c r="B113" s="574" t="s">
        <v>319</v>
      </c>
      <c r="C113" s="575"/>
      <c r="D113" s="575"/>
      <c r="E113" s="576"/>
      <c r="F113" s="176" t="s">
        <v>51</v>
      </c>
      <c r="G113" s="606">
        <v>1</v>
      </c>
      <c r="H113" s="607"/>
      <c r="I113" s="608">
        <v>310</v>
      </c>
      <c r="J113" s="609"/>
      <c r="K113" s="610">
        <f>I113*G113</f>
        <v>310</v>
      </c>
      <c r="L113" s="611"/>
    </row>
    <row r="114" spans="1:12" x14ac:dyDescent="0.2">
      <c r="A114" s="174"/>
      <c r="B114" s="626" t="s">
        <v>152</v>
      </c>
      <c r="C114" s="627"/>
      <c r="D114" s="627"/>
      <c r="E114" s="628"/>
      <c r="F114" s="173" t="s">
        <v>51</v>
      </c>
      <c r="G114" s="608" t="s">
        <v>24</v>
      </c>
      <c r="H114" s="609"/>
      <c r="I114" s="608">
        <v>180</v>
      </c>
      <c r="J114" s="609"/>
      <c r="K114" s="629">
        <f>I114</f>
        <v>180</v>
      </c>
      <c r="L114" s="630"/>
    </row>
    <row r="115" spans="1:12" x14ac:dyDescent="0.2">
      <c r="A115" s="490" t="s">
        <v>188</v>
      </c>
      <c r="B115" s="490"/>
      <c r="C115" s="490"/>
      <c r="D115" s="490"/>
      <c r="E115" s="490"/>
      <c r="F115" s="490"/>
      <c r="G115" s="490"/>
      <c r="H115" s="490"/>
      <c r="I115" s="490"/>
      <c r="J115" s="490"/>
      <c r="K115" s="490"/>
      <c r="L115" s="134">
        <f>SUM(K113:L114)</f>
        <v>490</v>
      </c>
    </row>
    <row r="116" spans="1:12" ht="6" customHeight="1" x14ac:dyDescent="0.2">
      <c r="A116" s="182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80"/>
    </row>
    <row r="117" spans="1:12" x14ac:dyDescent="0.2">
      <c r="A117" s="490" t="s">
        <v>189</v>
      </c>
      <c r="B117" s="490"/>
      <c r="C117" s="490"/>
      <c r="D117" s="490"/>
      <c r="E117" s="490"/>
      <c r="F117" s="490"/>
      <c r="G117" s="490"/>
      <c r="H117" s="490"/>
      <c r="I117" s="490"/>
      <c r="J117" s="490"/>
      <c r="K117" s="490"/>
      <c r="L117" s="134">
        <f>SUM(L103,L109,L115)/3</f>
        <v>639.67666666666662</v>
      </c>
    </row>
    <row r="118" spans="1:12" x14ac:dyDescent="0.25">
      <c r="A118" s="177"/>
    </row>
    <row r="119" spans="1:12" x14ac:dyDescent="0.25">
      <c r="A119" s="578" t="s">
        <v>184</v>
      </c>
      <c r="B119" s="579"/>
      <c r="C119" s="579"/>
      <c r="D119" s="579"/>
      <c r="E119" s="579"/>
      <c r="F119" s="579"/>
      <c r="G119" s="579"/>
      <c r="H119" s="579"/>
      <c r="I119" s="579"/>
      <c r="J119" s="579"/>
      <c r="K119" s="579"/>
      <c r="L119" s="580"/>
    </row>
    <row r="120" spans="1:12" x14ac:dyDescent="0.25">
      <c r="A120" s="138" t="s">
        <v>252</v>
      </c>
      <c r="B120" s="139"/>
      <c r="C120" s="139"/>
      <c r="D120" s="139"/>
      <c r="E120" s="139"/>
      <c r="F120" s="171" t="s">
        <v>169</v>
      </c>
      <c r="G120" s="139"/>
      <c r="H120" s="581"/>
      <c r="I120" s="581"/>
      <c r="J120" s="581"/>
      <c r="K120" s="139"/>
      <c r="L120" s="140"/>
    </row>
    <row r="121" spans="1:12" x14ac:dyDescent="0.25">
      <c r="A121" s="502"/>
      <c r="B121" s="503"/>
      <c r="C121" s="503"/>
      <c r="D121" s="503"/>
      <c r="E121" s="503"/>
      <c r="F121" s="503"/>
      <c r="G121" s="503"/>
      <c r="H121" s="503"/>
      <c r="I121" s="503"/>
      <c r="J121" s="503"/>
      <c r="K121" s="503"/>
      <c r="L121" s="504"/>
    </row>
    <row r="122" spans="1:12" x14ac:dyDescent="0.2">
      <c r="A122" s="534" t="s">
        <v>103</v>
      </c>
      <c r="B122" s="536" t="s">
        <v>174</v>
      </c>
      <c r="C122" s="507"/>
      <c r="D122" s="507"/>
      <c r="E122" s="508"/>
      <c r="F122" s="509" t="s">
        <v>110</v>
      </c>
      <c r="G122" s="536" t="s">
        <v>106</v>
      </c>
      <c r="H122" s="508"/>
      <c r="I122" s="523" t="s">
        <v>105</v>
      </c>
      <c r="J122" s="537"/>
      <c r="K122" s="572" t="s">
        <v>107</v>
      </c>
      <c r="L122" s="516"/>
    </row>
    <row r="123" spans="1:12" x14ac:dyDescent="0.2">
      <c r="A123" s="535"/>
      <c r="B123" s="491" t="s">
        <v>175</v>
      </c>
      <c r="C123" s="492"/>
      <c r="D123" s="492"/>
      <c r="E123" s="493"/>
      <c r="F123" s="510"/>
      <c r="G123" s="491"/>
      <c r="H123" s="493"/>
      <c r="I123" s="525"/>
      <c r="J123" s="538"/>
      <c r="K123" s="573"/>
      <c r="L123" s="518"/>
    </row>
    <row r="124" spans="1:12" ht="30" customHeight="1" x14ac:dyDescent="0.2">
      <c r="A124" s="131"/>
      <c r="B124" s="527" t="s">
        <v>185</v>
      </c>
      <c r="C124" s="494"/>
      <c r="D124" s="494"/>
      <c r="E124" s="528"/>
      <c r="F124" s="103" t="s">
        <v>51</v>
      </c>
      <c r="G124" s="529">
        <v>1</v>
      </c>
      <c r="H124" s="530"/>
      <c r="I124" s="529">
        <v>1849.48</v>
      </c>
      <c r="J124" s="530"/>
      <c r="K124" s="496">
        <f>I124*G124</f>
        <v>1849.48</v>
      </c>
      <c r="L124" s="497"/>
    </row>
    <row r="125" spans="1:12" x14ac:dyDescent="0.2">
      <c r="A125" s="498" t="s">
        <v>167</v>
      </c>
      <c r="B125" s="498"/>
      <c r="C125" s="498"/>
      <c r="D125" s="498"/>
      <c r="E125" s="498"/>
      <c r="F125" s="498"/>
      <c r="G125" s="498"/>
      <c r="H125" s="498"/>
      <c r="I125" s="498"/>
      <c r="J125" s="498"/>
      <c r="K125" s="499"/>
      <c r="L125" s="133">
        <f>SUM(K124:L124)</f>
        <v>1849.48</v>
      </c>
    </row>
    <row r="126" spans="1:12" ht="6" customHeight="1" x14ac:dyDescent="0.25">
      <c r="A126" s="531"/>
      <c r="B126" s="532"/>
      <c r="C126" s="532"/>
      <c r="D126" s="532"/>
      <c r="E126" s="532"/>
      <c r="F126" s="532"/>
      <c r="G126" s="532"/>
      <c r="H126" s="532"/>
      <c r="I126" s="532"/>
      <c r="J126" s="532"/>
      <c r="K126" s="532"/>
      <c r="L126" s="533"/>
    </row>
    <row r="127" spans="1:12" x14ac:dyDescent="0.2">
      <c r="A127" s="505" t="s">
        <v>378</v>
      </c>
      <c r="B127" s="507" t="s">
        <v>182</v>
      </c>
      <c r="C127" s="507"/>
      <c r="D127" s="507"/>
      <c r="E127" s="508"/>
      <c r="F127" s="509" t="s">
        <v>110</v>
      </c>
      <c r="G127" s="507" t="s">
        <v>106</v>
      </c>
      <c r="H127" s="507"/>
      <c r="I127" s="511" t="s">
        <v>105</v>
      </c>
      <c r="J127" s="512"/>
      <c r="K127" s="515" t="s">
        <v>107</v>
      </c>
      <c r="L127" s="516"/>
    </row>
    <row r="128" spans="1:12" x14ac:dyDescent="0.2">
      <c r="A128" s="506"/>
      <c r="B128" s="491" t="s">
        <v>183</v>
      </c>
      <c r="C128" s="492"/>
      <c r="D128" s="492"/>
      <c r="E128" s="493"/>
      <c r="F128" s="510"/>
      <c r="G128" s="492"/>
      <c r="H128" s="492"/>
      <c r="I128" s="513"/>
      <c r="J128" s="514"/>
      <c r="K128" s="517"/>
      <c r="L128" s="518"/>
    </row>
    <row r="129" spans="1:12" ht="30" customHeight="1" x14ac:dyDescent="0.2">
      <c r="A129" s="131"/>
      <c r="B129" s="527" t="s">
        <v>186</v>
      </c>
      <c r="C129" s="494"/>
      <c r="D129" s="494"/>
      <c r="E129" s="528"/>
      <c r="F129" s="103" t="s">
        <v>51</v>
      </c>
      <c r="G129" s="529">
        <v>1</v>
      </c>
      <c r="H129" s="530"/>
      <c r="I129" s="529">
        <v>2500</v>
      </c>
      <c r="J129" s="530"/>
      <c r="K129" s="496">
        <f>I129*G129</f>
        <v>2500</v>
      </c>
      <c r="L129" s="497"/>
    </row>
    <row r="130" spans="1:12" x14ac:dyDescent="0.2">
      <c r="A130" s="490" t="s">
        <v>187</v>
      </c>
      <c r="B130" s="490"/>
      <c r="C130" s="490"/>
      <c r="D130" s="490"/>
      <c r="E130" s="490"/>
      <c r="F130" s="490"/>
      <c r="G130" s="490"/>
      <c r="H130" s="490"/>
      <c r="I130" s="490"/>
      <c r="J130" s="490"/>
      <c r="K130" s="490"/>
      <c r="L130" s="134">
        <f>SUM(K129:L129)</f>
        <v>2500</v>
      </c>
    </row>
    <row r="131" spans="1:12" ht="6" customHeight="1" x14ac:dyDescent="0.25">
      <c r="A131" s="502"/>
      <c r="B131" s="503"/>
      <c r="C131" s="503"/>
      <c r="D131" s="503"/>
      <c r="E131" s="503"/>
      <c r="F131" s="503"/>
      <c r="G131" s="503"/>
      <c r="H131" s="503"/>
      <c r="I131" s="503"/>
      <c r="J131" s="503"/>
      <c r="K131" s="503"/>
      <c r="L131" s="504"/>
    </row>
    <row r="132" spans="1:12" x14ac:dyDescent="0.2">
      <c r="A132" s="534" t="s">
        <v>104</v>
      </c>
      <c r="B132" s="536" t="s">
        <v>212</v>
      </c>
      <c r="C132" s="507"/>
      <c r="D132" s="507"/>
      <c r="E132" s="507"/>
      <c r="F132" s="509" t="s">
        <v>110</v>
      </c>
      <c r="G132" s="536" t="s">
        <v>106</v>
      </c>
      <c r="H132" s="508"/>
      <c r="I132" s="523" t="s">
        <v>105</v>
      </c>
      <c r="J132" s="537"/>
      <c r="K132" s="572" t="s">
        <v>107</v>
      </c>
      <c r="L132" s="516"/>
    </row>
    <row r="133" spans="1:12" x14ac:dyDescent="0.2">
      <c r="A133" s="535"/>
      <c r="B133" s="491" t="s">
        <v>213</v>
      </c>
      <c r="C133" s="492"/>
      <c r="D133" s="492"/>
      <c r="E133" s="492"/>
      <c r="F133" s="510"/>
      <c r="G133" s="491"/>
      <c r="H133" s="493"/>
      <c r="I133" s="525"/>
      <c r="J133" s="538"/>
      <c r="K133" s="573"/>
      <c r="L133" s="518"/>
    </row>
    <row r="134" spans="1:12" ht="30" customHeight="1" x14ac:dyDescent="0.2">
      <c r="A134" s="131"/>
      <c r="B134" s="527" t="s">
        <v>186</v>
      </c>
      <c r="C134" s="494"/>
      <c r="D134" s="494"/>
      <c r="E134" s="528"/>
      <c r="F134" s="103" t="s">
        <v>51</v>
      </c>
      <c r="G134" s="529">
        <v>1</v>
      </c>
      <c r="H134" s="530"/>
      <c r="I134" s="529">
        <v>1650</v>
      </c>
      <c r="J134" s="530"/>
      <c r="K134" s="496">
        <f>I134*G134</f>
        <v>1650</v>
      </c>
      <c r="L134" s="497"/>
    </row>
    <row r="135" spans="1:12" x14ac:dyDescent="0.2">
      <c r="A135" s="490" t="s">
        <v>188</v>
      </c>
      <c r="B135" s="490"/>
      <c r="C135" s="490"/>
      <c r="D135" s="490"/>
      <c r="E135" s="490"/>
      <c r="F135" s="490"/>
      <c r="G135" s="490"/>
      <c r="H135" s="490"/>
      <c r="I135" s="490"/>
      <c r="J135" s="490"/>
      <c r="K135" s="490"/>
      <c r="L135" s="134">
        <f>SUM(K134:L134)*1.005</f>
        <v>1658.2499999999998</v>
      </c>
    </row>
    <row r="136" spans="1:12" ht="6" customHeight="1" x14ac:dyDescent="0.2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80"/>
    </row>
    <row r="137" spans="1:12" x14ac:dyDescent="0.2">
      <c r="A137" s="490" t="s">
        <v>189</v>
      </c>
      <c r="B137" s="490"/>
      <c r="C137" s="490"/>
      <c r="D137" s="490"/>
      <c r="E137" s="490"/>
      <c r="F137" s="490"/>
      <c r="G137" s="490"/>
      <c r="H137" s="490"/>
      <c r="I137" s="490"/>
      <c r="J137" s="490"/>
      <c r="K137" s="490"/>
      <c r="L137" s="134">
        <f>SUM(L125,L130,L135)/3</f>
        <v>2002.5766666666666</v>
      </c>
    </row>
    <row r="139" spans="1:12" x14ac:dyDescent="0.25">
      <c r="A139" s="578" t="s">
        <v>372</v>
      </c>
      <c r="B139" s="579"/>
      <c r="C139" s="579"/>
      <c r="D139" s="579"/>
      <c r="E139" s="579"/>
      <c r="F139" s="579"/>
      <c r="G139" s="579"/>
      <c r="H139" s="579"/>
      <c r="I139" s="579"/>
      <c r="J139" s="579"/>
      <c r="K139" s="579"/>
      <c r="L139" s="580"/>
    </row>
    <row r="140" spans="1:12" x14ac:dyDescent="0.25">
      <c r="A140" s="138" t="s">
        <v>253</v>
      </c>
      <c r="B140" s="139"/>
      <c r="C140" s="139"/>
      <c r="D140" s="139"/>
      <c r="E140" s="139"/>
      <c r="F140" s="171"/>
      <c r="G140" s="139"/>
      <c r="H140" s="581"/>
      <c r="I140" s="581"/>
      <c r="J140" s="581"/>
      <c r="K140" s="139"/>
      <c r="L140" s="140"/>
    </row>
    <row r="141" spans="1:12" x14ac:dyDescent="0.25">
      <c r="A141" s="502"/>
      <c r="B141" s="503"/>
      <c r="C141" s="503"/>
      <c r="D141" s="503"/>
      <c r="E141" s="503"/>
      <c r="F141" s="503"/>
      <c r="G141" s="503"/>
      <c r="H141" s="503"/>
      <c r="I141" s="503"/>
      <c r="J141" s="503"/>
      <c r="K141" s="503"/>
      <c r="L141" s="504"/>
    </row>
    <row r="142" spans="1:12" x14ac:dyDescent="0.2">
      <c r="A142" s="505" t="s">
        <v>103</v>
      </c>
      <c r="B142" s="507" t="s">
        <v>193</v>
      </c>
      <c r="C142" s="507"/>
      <c r="D142" s="507"/>
      <c r="E142" s="508"/>
      <c r="F142" s="509" t="s">
        <v>110</v>
      </c>
      <c r="G142" s="507" t="s">
        <v>106</v>
      </c>
      <c r="H142" s="508"/>
      <c r="I142" s="511" t="s">
        <v>105</v>
      </c>
      <c r="J142" s="512"/>
      <c r="K142" s="515" t="s">
        <v>107</v>
      </c>
      <c r="L142" s="516"/>
    </row>
    <row r="143" spans="1:12" x14ac:dyDescent="0.2">
      <c r="A143" s="506"/>
      <c r="B143" s="491" t="s">
        <v>194</v>
      </c>
      <c r="C143" s="492"/>
      <c r="D143" s="492"/>
      <c r="E143" s="493"/>
      <c r="F143" s="510"/>
      <c r="G143" s="492"/>
      <c r="H143" s="493"/>
      <c r="I143" s="513"/>
      <c r="J143" s="514"/>
      <c r="K143" s="517"/>
      <c r="L143" s="518"/>
    </row>
    <row r="144" spans="1:12" x14ac:dyDescent="0.2">
      <c r="A144" s="158"/>
      <c r="B144" s="494" t="s">
        <v>195</v>
      </c>
      <c r="C144" s="494"/>
      <c r="D144" s="494"/>
      <c r="E144" s="494"/>
      <c r="F144" s="157" t="s">
        <v>51</v>
      </c>
      <c r="G144" s="495">
        <v>15</v>
      </c>
      <c r="H144" s="495"/>
      <c r="I144" s="495">
        <v>36.9</v>
      </c>
      <c r="J144" s="495"/>
      <c r="K144" s="496">
        <f>I144*G144</f>
        <v>553.5</v>
      </c>
      <c r="L144" s="497"/>
    </row>
    <row r="145" spans="1:12" x14ac:dyDescent="0.2">
      <c r="A145" s="170"/>
      <c r="B145" s="500" t="s">
        <v>196</v>
      </c>
      <c r="C145" s="500"/>
      <c r="D145" s="500"/>
      <c r="E145" s="500"/>
      <c r="F145" s="157" t="s">
        <v>51</v>
      </c>
      <c r="G145" s="501">
        <v>10</v>
      </c>
      <c r="H145" s="501"/>
      <c r="I145" s="501">
        <v>22.5</v>
      </c>
      <c r="J145" s="501"/>
      <c r="K145" s="519">
        <f>I145*G145</f>
        <v>225</v>
      </c>
      <c r="L145" s="520"/>
    </row>
    <row r="146" spans="1:12" ht="15" customHeight="1" x14ac:dyDescent="0.2">
      <c r="A146" s="170"/>
      <c r="B146" s="521" t="s">
        <v>197</v>
      </c>
      <c r="C146" s="521"/>
      <c r="D146" s="521"/>
      <c r="E146" s="521"/>
      <c r="F146" s="157" t="s">
        <v>51</v>
      </c>
      <c r="G146" s="522">
        <v>15</v>
      </c>
      <c r="H146" s="522"/>
      <c r="I146" s="522">
        <v>18.5</v>
      </c>
      <c r="J146" s="522"/>
      <c r="K146" s="632">
        <f>I146*G146</f>
        <v>277.5</v>
      </c>
      <c r="L146" s="633"/>
    </row>
    <row r="147" spans="1:12" ht="15" customHeight="1" x14ac:dyDescent="0.2">
      <c r="A147" s="170"/>
      <c r="B147" s="627" t="s">
        <v>198</v>
      </c>
      <c r="C147" s="627"/>
      <c r="D147" s="627"/>
      <c r="E147" s="627"/>
      <c r="F147" s="159" t="s">
        <v>51</v>
      </c>
      <c r="G147" s="635">
        <v>2</v>
      </c>
      <c r="H147" s="635"/>
      <c r="I147" s="635">
        <v>14.8</v>
      </c>
      <c r="J147" s="635"/>
      <c r="K147" s="570">
        <f>I147*G147</f>
        <v>29.6</v>
      </c>
      <c r="L147" s="571"/>
    </row>
    <row r="148" spans="1:12" ht="15" customHeight="1" x14ac:dyDescent="0.2">
      <c r="A148" s="170"/>
      <c r="B148" s="638" t="s">
        <v>236</v>
      </c>
      <c r="C148" s="638"/>
      <c r="D148" s="638"/>
      <c r="E148" s="638"/>
      <c r="F148" s="157" t="s">
        <v>51</v>
      </c>
      <c r="G148" s="636" t="s">
        <v>24</v>
      </c>
      <c r="H148" s="636"/>
      <c r="I148" s="637" t="s">
        <v>24</v>
      </c>
      <c r="J148" s="623"/>
      <c r="K148" s="542">
        <v>250</v>
      </c>
      <c r="L148" s="634"/>
    </row>
    <row r="149" spans="1:12" x14ac:dyDescent="0.2">
      <c r="A149" s="498" t="s">
        <v>167</v>
      </c>
      <c r="B149" s="498"/>
      <c r="C149" s="498"/>
      <c r="D149" s="498"/>
      <c r="E149" s="498"/>
      <c r="F149" s="498"/>
      <c r="G149" s="498"/>
      <c r="H149" s="498"/>
      <c r="I149" s="498"/>
      <c r="J149" s="498"/>
      <c r="K149" s="631"/>
      <c r="L149" s="201">
        <f>SUM(K144:L148)</f>
        <v>1335.6</v>
      </c>
    </row>
    <row r="150" spans="1:12" ht="6" customHeight="1" x14ac:dyDescent="0.25">
      <c r="A150" s="531"/>
      <c r="B150" s="532"/>
      <c r="C150" s="532"/>
      <c r="D150" s="532"/>
      <c r="E150" s="532"/>
      <c r="F150" s="532"/>
      <c r="G150" s="532"/>
      <c r="H150" s="532"/>
      <c r="I150" s="532"/>
      <c r="J150" s="532"/>
      <c r="K150" s="532"/>
      <c r="L150" s="533"/>
    </row>
    <row r="151" spans="1:12" x14ac:dyDescent="0.2">
      <c r="A151" s="505" t="s">
        <v>378</v>
      </c>
      <c r="B151" s="507" t="s">
        <v>208</v>
      </c>
      <c r="C151" s="507"/>
      <c r="D151" s="507"/>
      <c r="E151" s="508"/>
      <c r="F151" s="509" t="s">
        <v>110</v>
      </c>
      <c r="G151" s="507" t="s">
        <v>106</v>
      </c>
      <c r="H151" s="507"/>
      <c r="I151" s="511" t="s">
        <v>105</v>
      </c>
      <c r="J151" s="512"/>
      <c r="K151" s="515" t="s">
        <v>107</v>
      </c>
      <c r="L151" s="516"/>
    </row>
    <row r="152" spans="1:12" x14ac:dyDescent="0.2">
      <c r="A152" s="506"/>
      <c r="B152" s="491" t="s">
        <v>209</v>
      </c>
      <c r="C152" s="492"/>
      <c r="D152" s="492"/>
      <c r="E152" s="493"/>
      <c r="F152" s="510"/>
      <c r="G152" s="492"/>
      <c r="H152" s="492"/>
      <c r="I152" s="513"/>
      <c r="J152" s="514"/>
      <c r="K152" s="517"/>
      <c r="L152" s="518"/>
    </row>
    <row r="153" spans="1:12" x14ac:dyDescent="0.2">
      <c r="A153" s="158"/>
      <c r="B153" s="494" t="s">
        <v>195</v>
      </c>
      <c r="C153" s="494"/>
      <c r="D153" s="494"/>
      <c r="E153" s="494"/>
      <c r="F153" s="157" t="s">
        <v>51</v>
      </c>
      <c r="G153" s="495">
        <v>15</v>
      </c>
      <c r="H153" s="495"/>
      <c r="I153" s="495">
        <v>35</v>
      </c>
      <c r="J153" s="495"/>
      <c r="K153" s="496">
        <f>I153*G153</f>
        <v>525</v>
      </c>
      <c r="L153" s="497"/>
    </row>
    <row r="154" spans="1:12" x14ac:dyDescent="0.2">
      <c r="A154" s="170"/>
      <c r="B154" s="500" t="s">
        <v>196</v>
      </c>
      <c r="C154" s="500"/>
      <c r="D154" s="500"/>
      <c r="E154" s="500"/>
      <c r="F154" s="157" t="s">
        <v>51</v>
      </c>
      <c r="G154" s="501">
        <v>10</v>
      </c>
      <c r="H154" s="501"/>
      <c r="I154" s="501">
        <v>29</v>
      </c>
      <c r="J154" s="501"/>
      <c r="K154" s="519">
        <f t="shared" ref="K154:K156" si="3">I154*G154</f>
        <v>290</v>
      </c>
      <c r="L154" s="520"/>
    </row>
    <row r="155" spans="1:12" x14ac:dyDescent="0.2">
      <c r="A155" s="170"/>
      <c r="B155" s="521" t="s">
        <v>197</v>
      </c>
      <c r="C155" s="521"/>
      <c r="D155" s="521"/>
      <c r="E155" s="521"/>
      <c r="F155" s="157" t="s">
        <v>51</v>
      </c>
      <c r="G155" s="522">
        <v>15</v>
      </c>
      <c r="H155" s="522"/>
      <c r="I155" s="522">
        <v>59.9</v>
      </c>
      <c r="J155" s="522"/>
      <c r="K155" s="632">
        <f t="shared" si="3"/>
        <v>898.5</v>
      </c>
      <c r="L155" s="633"/>
    </row>
    <row r="156" spans="1:12" x14ac:dyDescent="0.2">
      <c r="A156" s="170"/>
      <c r="B156" s="627" t="s">
        <v>198</v>
      </c>
      <c r="C156" s="627"/>
      <c r="D156" s="627"/>
      <c r="E156" s="627"/>
      <c r="F156" s="159" t="s">
        <v>51</v>
      </c>
      <c r="G156" s="635">
        <v>2</v>
      </c>
      <c r="H156" s="635"/>
      <c r="I156" s="635">
        <v>15</v>
      </c>
      <c r="J156" s="635"/>
      <c r="K156" s="570">
        <f t="shared" si="3"/>
        <v>30</v>
      </c>
      <c r="L156" s="571"/>
    </row>
    <row r="157" spans="1:12" x14ac:dyDescent="0.2">
      <c r="A157" s="170"/>
      <c r="B157" s="638" t="s">
        <v>151</v>
      </c>
      <c r="C157" s="638"/>
      <c r="D157" s="638"/>
      <c r="E157" s="638"/>
      <c r="F157" s="157" t="s">
        <v>51</v>
      </c>
      <c r="G157" s="637" t="s">
        <v>24</v>
      </c>
      <c r="H157" s="637"/>
      <c r="I157" s="637" t="s">
        <v>24</v>
      </c>
      <c r="J157" s="637"/>
      <c r="K157" s="625">
        <v>250</v>
      </c>
      <c r="L157" s="625"/>
    </row>
    <row r="158" spans="1:12" x14ac:dyDescent="0.2">
      <c r="A158" s="498" t="s">
        <v>187</v>
      </c>
      <c r="B158" s="498"/>
      <c r="C158" s="498"/>
      <c r="D158" s="498"/>
      <c r="E158" s="498"/>
      <c r="F158" s="498"/>
      <c r="G158" s="498"/>
      <c r="H158" s="498"/>
      <c r="I158" s="498"/>
      <c r="J158" s="498"/>
      <c r="K158" s="499"/>
      <c r="L158" s="133">
        <f>SUM(K153:L157)</f>
        <v>1993.5</v>
      </c>
    </row>
    <row r="159" spans="1:12" ht="6" customHeight="1" x14ac:dyDescent="0.25"/>
    <row r="160" spans="1:12" x14ac:dyDescent="0.2">
      <c r="A160" s="505" t="s">
        <v>104</v>
      </c>
      <c r="B160" s="507" t="s">
        <v>211</v>
      </c>
      <c r="C160" s="507"/>
      <c r="D160" s="507"/>
      <c r="E160" s="508"/>
      <c r="F160" s="509" t="s">
        <v>110</v>
      </c>
      <c r="G160" s="507" t="s">
        <v>106</v>
      </c>
      <c r="H160" s="507"/>
      <c r="I160" s="511" t="s">
        <v>105</v>
      </c>
      <c r="J160" s="512"/>
      <c r="K160" s="515" t="s">
        <v>107</v>
      </c>
      <c r="L160" s="516"/>
    </row>
    <row r="161" spans="1:12" x14ac:dyDescent="0.2">
      <c r="A161" s="506"/>
      <c r="B161" s="491" t="s">
        <v>210</v>
      </c>
      <c r="C161" s="492"/>
      <c r="D161" s="492"/>
      <c r="E161" s="493"/>
      <c r="F161" s="510"/>
      <c r="G161" s="492"/>
      <c r="H161" s="492"/>
      <c r="I161" s="513"/>
      <c r="J161" s="514"/>
      <c r="K161" s="517"/>
      <c r="L161" s="518"/>
    </row>
    <row r="162" spans="1:12" x14ac:dyDescent="0.2">
      <c r="A162" s="158"/>
      <c r="B162" s="494" t="s">
        <v>195</v>
      </c>
      <c r="C162" s="494"/>
      <c r="D162" s="494"/>
      <c r="E162" s="494"/>
      <c r="F162" s="157" t="s">
        <v>51</v>
      </c>
      <c r="G162" s="495">
        <v>15</v>
      </c>
      <c r="H162" s="495"/>
      <c r="I162" s="495">
        <v>30</v>
      </c>
      <c r="J162" s="495"/>
      <c r="K162" s="496">
        <f>I162*G162</f>
        <v>450</v>
      </c>
      <c r="L162" s="497"/>
    </row>
    <row r="163" spans="1:12" x14ac:dyDescent="0.2">
      <c r="A163" s="170"/>
      <c r="B163" s="500" t="s">
        <v>196</v>
      </c>
      <c r="C163" s="500"/>
      <c r="D163" s="500"/>
      <c r="E163" s="500"/>
      <c r="F163" s="157" t="s">
        <v>51</v>
      </c>
      <c r="G163" s="501">
        <v>10</v>
      </c>
      <c r="H163" s="501"/>
      <c r="I163" s="501">
        <v>25</v>
      </c>
      <c r="J163" s="501"/>
      <c r="K163" s="519">
        <f t="shared" ref="K163:K165" si="4">I163*G163</f>
        <v>250</v>
      </c>
      <c r="L163" s="520"/>
    </row>
    <row r="164" spans="1:12" x14ac:dyDescent="0.2">
      <c r="A164" s="170"/>
      <c r="B164" s="521" t="s">
        <v>197</v>
      </c>
      <c r="C164" s="521"/>
      <c r="D164" s="521"/>
      <c r="E164" s="521"/>
      <c r="F164" s="157" t="s">
        <v>51</v>
      </c>
      <c r="G164" s="522">
        <v>15</v>
      </c>
      <c r="H164" s="522"/>
      <c r="I164" s="522">
        <v>15</v>
      </c>
      <c r="J164" s="522"/>
      <c r="K164" s="632">
        <f t="shared" si="4"/>
        <v>225</v>
      </c>
      <c r="L164" s="633"/>
    </row>
    <row r="165" spans="1:12" x14ac:dyDescent="0.2">
      <c r="A165" s="170"/>
      <c r="B165" s="627" t="s">
        <v>198</v>
      </c>
      <c r="C165" s="627"/>
      <c r="D165" s="627"/>
      <c r="E165" s="627"/>
      <c r="F165" s="159" t="s">
        <v>51</v>
      </c>
      <c r="G165" s="635">
        <v>2</v>
      </c>
      <c r="H165" s="635"/>
      <c r="I165" s="635">
        <v>45</v>
      </c>
      <c r="J165" s="635"/>
      <c r="K165" s="570">
        <f t="shared" si="4"/>
        <v>90</v>
      </c>
      <c r="L165" s="571"/>
    </row>
    <row r="166" spans="1:12" x14ac:dyDescent="0.2">
      <c r="A166" s="170"/>
      <c r="B166" s="638" t="s">
        <v>151</v>
      </c>
      <c r="C166" s="638"/>
      <c r="D166" s="638"/>
      <c r="E166" s="638"/>
      <c r="F166" s="157" t="s">
        <v>51</v>
      </c>
      <c r="G166" s="637" t="s">
        <v>24</v>
      </c>
      <c r="H166" s="637"/>
      <c r="I166" s="637" t="s">
        <v>24</v>
      </c>
      <c r="J166" s="637"/>
      <c r="K166" s="625">
        <v>610</v>
      </c>
      <c r="L166" s="625"/>
    </row>
    <row r="167" spans="1:12" x14ac:dyDescent="0.2">
      <c r="A167" s="498" t="s">
        <v>188</v>
      </c>
      <c r="B167" s="498"/>
      <c r="C167" s="498"/>
      <c r="D167" s="498"/>
      <c r="E167" s="498"/>
      <c r="F167" s="498"/>
      <c r="G167" s="498"/>
      <c r="H167" s="498"/>
      <c r="I167" s="498"/>
      <c r="J167" s="498"/>
      <c r="K167" s="499"/>
      <c r="L167" s="133">
        <f>SUM(K162:L166)</f>
        <v>1625</v>
      </c>
    </row>
    <row r="168" spans="1:12" ht="6" customHeight="1" x14ac:dyDescent="0.25"/>
    <row r="169" spans="1:12" x14ac:dyDescent="0.2">
      <c r="A169" s="490" t="s">
        <v>221</v>
      </c>
      <c r="B169" s="490"/>
      <c r="C169" s="490"/>
      <c r="D169" s="490"/>
      <c r="E169" s="490"/>
      <c r="F169" s="490"/>
      <c r="G169" s="490"/>
      <c r="H169" s="490"/>
      <c r="I169" s="490"/>
      <c r="J169" s="490"/>
      <c r="K169" s="490"/>
      <c r="L169" s="134">
        <f>SUM(L158,L167,L149)/3</f>
        <v>1651.3666666666668</v>
      </c>
    </row>
    <row r="170" spans="1:12" x14ac:dyDescent="0.2">
      <c r="A170" s="206"/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8"/>
    </row>
    <row r="171" spans="1:12" x14ac:dyDescent="0.25">
      <c r="A171" s="578" t="s">
        <v>254</v>
      </c>
      <c r="B171" s="579"/>
      <c r="C171" s="579"/>
      <c r="D171" s="579"/>
      <c r="E171" s="579"/>
      <c r="F171" s="579"/>
      <c r="G171" s="579"/>
      <c r="H171" s="579"/>
      <c r="I171" s="579"/>
      <c r="J171" s="579"/>
      <c r="K171" s="579"/>
      <c r="L171" s="580"/>
    </row>
    <row r="172" spans="1:12" x14ac:dyDescent="0.25">
      <c r="A172" s="138" t="s">
        <v>226</v>
      </c>
      <c r="B172" s="139"/>
      <c r="C172" s="139"/>
      <c r="D172" s="139"/>
      <c r="E172" s="139"/>
      <c r="F172" s="171"/>
      <c r="G172" s="139"/>
      <c r="H172" s="581"/>
      <c r="I172" s="581"/>
      <c r="J172" s="581"/>
      <c r="K172" s="139"/>
      <c r="L172" s="140"/>
    </row>
    <row r="173" spans="1:12" x14ac:dyDescent="0.25">
      <c r="A173" s="502"/>
      <c r="B173" s="503"/>
      <c r="C173" s="503"/>
      <c r="D173" s="503"/>
      <c r="E173" s="503"/>
      <c r="F173" s="503"/>
      <c r="G173" s="503"/>
      <c r="H173" s="503"/>
      <c r="I173" s="503"/>
      <c r="J173" s="503"/>
      <c r="K173" s="503"/>
      <c r="L173" s="504"/>
    </row>
    <row r="174" spans="1:12" x14ac:dyDescent="0.2">
      <c r="A174" s="505" t="s">
        <v>103</v>
      </c>
      <c r="B174" s="507" t="s">
        <v>193</v>
      </c>
      <c r="C174" s="507"/>
      <c r="D174" s="507"/>
      <c r="E174" s="508"/>
      <c r="F174" s="509" t="s">
        <v>110</v>
      </c>
      <c r="G174" s="507" t="s">
        <v>106</v>
      </c>
      <c r="H174" s="507"/>
      <c r="I174" s="511" t="s">
        <v>105</v>
      </c>
      <c r="J174" s="512"/>
      <c r="K174" s="515" t="s">
        <v>107</v>
      </c>
      <c r="L174" s="516"/>
    </row>
    <row r="175" spans="1:12" x14ac:dyDescent="0.2">
      <c r="A175" s="506"/>
      <c r="B175" s="491" t="s">
        <v>194</v>
      </c>
      <c r="C175" s="492"/>
      <c r="D175" s="492"/>
      <c r="E175" s="493"/>
      <c r="F175" s="510"/>
      <c r="G175" s="492"/>
      <c r="H175" s="492"/>
      <c r="I175" s="513"/>
      <c r="J175" s="514"/>
      <c r="K175" s="517"/>
      <c r="L175" s="518"/>
    </row>
    <row r="176" spans="1:12" x14ac:dyDescent="0.2">
      <c r="A176" s="158"/>
      <c r="B176" s="494" t="s">
        <v>216</v>
      </c>
      <c r="C176" s="494"/>
      <c r="D176" s="494"/>
      <c r="E176" s="494"/>
      <c r="F176" s="157" t="s">
        <v>49</v>
      </c>
      <c r="G176" s="495">
        <v>45.6</v>
      </c>
      <c r="H176" s="495"/>
      <c r="I176" s="495">
        <v>6.9</v>
      </c>
      <c r="J176" s="495"/>
      <c r="K176" s="496">
        <f>I176*G176</f>
        <v>314.64000000000004</v>
      </c>
      <c r="L176" s="497"/>
    </row>
    <row r="177" spans="1:12" x14ac:dyDescent="0.2">
      <c r="A177" s="498" t="s">
        <v>167</v>
      </c>
      <c r="B177" s="498"/>
      <c r="C177" s="498"/>
      <c r="D177" s="498"/>
      <c r="E177" s="498"/>
      <c r="F177" s="498"/>
      <c r="G177" s="498"/>
      <c r="H177" s="498"/>
      <c r="I177" s="498"/>
      <c r="J177" s="498"/>
      <c r="K177" s="499"/>
      <c r="L177" s="133">
        <f>SUM(K176:L176)</f>
        <v>314.64000000000004</v>
      </c>
    </row>
    <row r="178" spans="1:12" x14ac:dyDescent="0.25">
      <c r="A178" s="531"/>
      <c r="B178" s="532"/>
      <c r="C178" s="532"/>
      <c r="D178" s="532"/>
      <c r="E178" s="532"/>
      <c r="F178" s="532"/>
      <c r="G178" s="532"/>
      <c r="H178" s="532"/>
      <c r="I178" s="532"/>
      <c r="J178" s="532"/>
      <c r="K178" s="532"/>
      <c r="L178" s="533"/>
    </row>
    <row r="179" spans="1:12" x14ac:dyDescent="0.2">
      <c r="A179" s="505" t="s">
        <v>378</v>
      </c>
      <c r="B179" s="507" t="s">
        <v>208</v>
      </c>
      <c r="C179" s="507"/>
      <c r="D179" s="507"/>
      <c r="E179" s="508"/>
      <c r="F179" s="509" t="s">
        <v>110</v>
      </c>
      <c r="G179" s="507" t="s">
        <v>106</v>
      </c>
      <c r="H179" s="507"/>
      <c r="I179" s="511" t="s">
        <v>105</v>
      </c>
      <c r="J179" s="512"/>
      <c r="K179" s="515" t="s">
        <v>107</v>
      </c>
      <c r="L179" s="516"/>
    </row>
    <row r="180" spans="1:12" x14ac:dyDescent="0.2">
      <c r="A180" s="506"/>
      <c r="B180" s="491" t="s">
        <v>209</v>
      </c>
      <c r="C180" s="492"/>
      <c r="D180" s="492"/>
      <c r="E180" s="493"/>
      <c r="F180" s="510"/>
      <c r="G180" s="492"/>
      <c r="H180" s="492"/>
      <c r="I180" s="513"/>
      <c r="J180" s="514"/>
      <c r="K180" s="517"/>
      <c r="L180" s="518"/>
    </row>
    <row r="181" spans="1:12" x14ac:dyDescent="0.2">
      <c r="A181" s="158"/>
      <c r="B181" s="494" t="s">
        <v>216</v>
      </c>
      <c r="C181" s="494"/>
      <c r="D181" s="494"/>
      <c r="E181" s="494"/>
      <c r="F181" s="157" t="s">
        <v>49</v>
      </c>
      <c r="G181" s="495">
        <v>45.9</v>
      </c>
      <c r="H181" s="495"/>
      <c r="I181" s="495">
        <v>8</v>
      </c>
      <c r="J181" s="495"/>
      <c r="K181" s="496">
        <f>I181*G181</f>
        <v>367.2</v>
      </c>
      <c r="L181" s="497"/>
    </row>
    <row r="182" spans="1:12" x14ac:dyDescent="0.2">
      <c r="A182" s="498" t="s">
        <v>187</v>
      </c>
      <c r="B182" s="498"/>
      <c r="C182" s="498"/>
      <c r="D182" s="498"/>
      <c r="E182" s="498"/>
      <c r="F182" s="498"/>
      <c r="G182" s="498"/>
      <c r="H182" s="498"/>
      <c r="I182" s="498"/>
      <c r="J182" s="498"/>
      <c r="K182" s="499"/>
      <c r="L182" s="133">
        <f>SUM(K181:L181)</f>
        <v>367.2</v>
      </c>
    </row>
    <row r="184" spans="1:12" x14ac:dyDescent="0.2">
      <c r="A184" s="505" t="s">
        <v>104</v>
      </c>
      <c r="B184" s="507" t="s">
        <v>211</v>
      </c>
      <c r="C184" s="507"/>
      <c r="D184" s="507"/>
      <c r="E184" s="508"/>
      <c r="F184" s="509" t="s">
        <v>110</v>
      </c>
      <c r="G184" s="507" t="s">
        <v>106</v>
      </c>
      <c r="H184" s="507"/>
      <c r="I184" s="511" t="s">
        <v>105</v>
      </c>
      <c r="J184" s="512"/>
      <c r="K184" s="515" t="s">
        <v>107</v>
      </c>
      <c r="L184" s="516"/>
    </row>
    <row r="185" spans="1:12" x14ac:dyDescent="0.2">
      <c r="A185" s="506"/>
      <c r="B185" s="491" t="s">
        <v>210</v>
      </c>
      <c r="C185" s="492"/>
      <c r="D185" s="492"/>
      <c r="E185" s="493"/>
      <c r="F185" s="510"/>
      <c r="G185" s="492"/>
      <c r="H185" s="492"/>
      <c r="I185" s="513"/>
      <c r="J185" s="514"/>
      <c r="K185" s="517"/>
      <c r="L185" s="518"/>
    </row>
    <row r="186" spans="1:12" x14ac:dyDescent="0.2">
      <c r="A186" s="158"/>
      <c r="B186" s="494" t="s">
        <v>216</v>
      </c>
      <c r="C186" s="494"/>
      <c r="D186" s="494"/>
      <c r="E186" s="494"/>
      <c r="F186" s="157" t="s">
        <v>49</v>
      </c>
      <c r="G186" s="495">
        <v>45.6</v>
      </c>
      <c r="H186" s="495"/>
      <c r="I186" s="639">
        <v>6.05</v>
      </c>
      <c r="J186" s="639"/>
      <c r="K186" s="496">
        <f>I186*G186</f>
        <v>275.88</v>
      </c>
      <c r="L186" s="497"/>
    </row>
    <row r="187" spans="1:12" x14ac:dyDescent="0.2">
      <c r="A187" s="498" t="s">
        <v>188</v>
      </c>
      <c r="B187" s="498"/>
      <c r="C187" s="498"/>
      <c r="D187" s="498"/>
      <c r="E187" s="498"/>
      <c r="F187" s="498"/>
      <c r="G187" s="498"/>
      <c r="H187" s="498"/>
      <c r="I187" s="498"/>
      <c r="J187" s="498"/>
      <c r="K187" s="499"/>
      <c r="L187" s="133">
        <f>SUM(K186:L186)</f>
        <v>275.88</v>
      </c>
    </row>
    <row r="189" spans="1:12" x14ac:dyDescent="0.2">
      <c r="A189" s="490" t="s">
        <v>221</v>
      </c>
      <c r="B189" s="490"/>
      <c r="C189" s="490"/>
      <c r="D189" s="490"/>
      <c r="E189" s="490"/>
      <c r="F189" s="490"/>
      <c r="G189" s="490"/>
      <c r="H189" s="490"/>
      <c r="I189" s="490"/>
      <c r="J189" s="490"/>
      <c r="K189" s="490"/>
      <c r="L189" s="134">
        <f>SUM(L177,L182,L187)/3</f>
        <v>319.24</v>
      </c>
    </row>
    <row r="190" spans="1:12" x14ac:dyDescent="0.2">
      <c r="A190" s="490" t="s">
        <v>220</v>
      </c>
      <c r="B190" s="490"/>
      <c r="C190" s="490"/>
      <c r="D190" s="490"/>
      <c r="E190" s="490"/>
      <c r="F190" s="490"/>
      <c r="G190" s="490"/>
      <c r="H190" s="490"/>
      <c r="I190" s="490"/>
      <c r="J190" s="490"/>
      <c r="K190" s="490"/>
      <c r="L190" s="134">
        <f>SUM((6.9)+(8)+(6.05))/3</f>
        <v>6.9833333333333334</v>
      </c>
    </row>
  </sheetData>
  <mergeCells count="444">
    <mergeCell ref="K157:L157"/>
    <mergeCell ref="G166:H166"/>
    <mergeCell ref="I166:J166"/>
    <mergeCell ref="K166:L166"/>
    <mergeCell ref="A169:K169"/>
    <mergeCell ref="A171:L171"/>
    <mergeCell ref="I164:J164"/>
    <mergeCell ref="K164:L164"/>
    <mergeCell ref="B165:E165"/>
    <mergeCell ref="G165:H165"/>
    <mergeCell ref="I165:J165"/>
    <mergeCell ref="K165:L165"/>
    <mergeCell ref="A160:A161"/>
    <mergeCell ref="B160:E160"/>
    <mergeCell ref="F160:F161"/>
    <mergeCell ref="G160:H161"/>
    <mergeCell ref="I160:J161"/>
    <mergeCell ref="K160:L161"/>
    <mergeCell ref="H172:J172"/>
    <mergeCell ref="B186:E186"/>
    <mergeCell ref="G186:H186"/>
    <mergeCell ref="I186:J186"/>
    <mergeCell ref="K186:L186"/>
    <mergeCell ref="A189:K189"/>
    <mergeCell ref="G26:H26"/>
    <mergeCell ref="I26:J26"/>
    <mergeCell ref="A187:K187"/>
    <mergeCell ref="B181:E181"/>
    <mergeCell ref="G181:H181"/>
    <mergeCell ref="I181:J181"/>
    <mergeCell ref="K181:L181"/>
    <mergeCell ref="B184:E184"/>
    <mergeCell ref="B185:E185"/>
    <mergeCell ref="A182:K182"/>
    <mergeCell ref="A184:A185"/>
    <mergeCell ref="F184:F185"/>
    <mergeCell ref="G184:H185"/>
    <mergeCell ref="I184:J185"/>
    <mergeCell ref="K184:L185"/>
    <mergeCell ref="B176:E176"/>
    <mergeCell ref="G176:H176"/>
    <mergeCell ref="I176:J176"/>
    <mergeCell ref="K176:L176"/>
    <mergeCell ref="B179:E179"/>
    <mergeCell ref="B180:E180"/>
    <mergeCell ref="A177:K177"/>
    <mergeCell ref="A178:L178"/>
    <mergeCell ref="A179:A180"/>
    <mergeCell ref="F179:F180"/>
    <mergeCell ref="G179:H180"/>
    <mergeCell ref="I179:J180"/>
    <mergeCell ref="K179:L180"/>
    <mergeCell ref="B146:E146"/>
    <mergeCell ref="B148:E148"/>
    <mergeCell ref="A151:A152"/>
    <mergeCell ref="K151:L152"/>
    <mergeCell ref="K153:L153"/>
    <mergeCell ref="K154:L154"/>
    <mergeCell ref="K155:L155"/>
    <mergeCell ref="I156:J156"/>
    <mergeCell ref="K156:L156"/>
    <mergeCell ref="I145:J145"/>
    <mergeCell ref="I146:J146"/>
    <mergeCell ref="I148:J148"/>
    <mergeCell ref="B166:E166"/>
    <mergeCell ref="B144:E144"/>
    <mergeCell ref="G144:H144"/>
    <mergeCell ref="I144:J144"/>
    <mergeCell ref="B151:E151"/>
    <mergeCell ref="F151:F152"/>
    <mergeCell ref="G151:H152"/>
    <mergeCell ref="I151:J152"/>
    <mergeCell ref="B152:E152"/>
    <mergeCell ref="B153:E153"/>
    <mergeCell ref="G153:H153"/>
    <mergeCell ref="I153:J153"/>
    <mergeCell ref="I154:J154"/>
    <mergeCell ref="B155:E155"/>
    <mergeCell ref="G155:H155"/>
    <mergeCell ref="I155:J155"/>
    <mergeCell ref="B156:E156"/>
    <mergeCell ref="G156:H156"/>
    <mergeCell ref="B157:E157"/>
    <mergeCell ref="G157:H157"/>
    <mergeCell ref="I157:J157"/>
    <mergeCell ref="K144:L144"/>
    <mergeCell ref="A149:K149"/>
    <mergeCell ref="A150:L150"/>
    <mergeCell ref="A139:L139"/>
    <mergeCell ref="H140:J140"/>
    <mergeCell ref="A141:L141"/>
    <mergeCell ref="A142:A143"/>
    <mergeCell ref="B142:E142"/>
    <mergeCell ref="F142:F143"/>
    <mergeCell ref="G142:H143"/>
    <mergeCell ref="I142:J143"/>
    <mergeCell ref="K142:L143"/>
    <mergeCell ref="B143:E143"/>
    <mergeCell ref="K145:L145"/>
    <mergeCell ref="K146:L146"/>
    <mergeCell ref="K148:L148"/>
    <mergeCell ref="B147:E147"/>
    <mergeCell ref="G147:H147"/>
    <mergeCell ref="I147:J147"/>
    <mergeCell ref="K147:L147"/>
    <mergeCell ref="B145:E145"/>
    <mergeCell ref="G145:H145"/>
    <mergeCell ref="G146:H146"/>
    <mergeCell ref="G148:H148"/>
    <mergeCell ref="A137:K137"/>
    <mergeCell ref="B43:E43"/>
    <mergeCell ref="G43:H43"/>
    <mergeCell ref="I43:J43"/>
    <mergeCell ref="K43:L43"/>
    <mergeCell ref="B134:E134"/>
    <mergeCell ref="G134:H134"/>
    <mergeCell ref="I134:J134"/>
    <mergeCell ref="K134:L134"/>
    <mergeCell ref="A135:K135"/>
    <mergeCell ref="A131:L131"/>
    <mergeCell ref="B132:E132"/>
    <mergeCell ref="B129:E129"/>
    <mergeCell ref="G129:H129"/>
    <mergeCell ref="I129:J129"/>
    <mergeCell ref="K129:L129"/>
    <mergeCell ref="A130:K130"/>
    <mergeCell ref="A132:A133"/>
    <mergeCell ref="B133:E133"/>
    <mergeCell ref="F132:F133"/>
    <mergeCell ref="G132:H133"/>
    <mergeCell ref="I132:J133"/>
    <mergeCell ref="K132:L133"/>
    <mergeCell ref="B101:E101"/>
    <mergeCell ref="G101:H101"/>
    <mergeCell ref="I101:J101"/>
    <mergeCell ref="K101:L101"/>
    <mergeCell ref="H120:J120"/>
    <mergeCell ref="A121:L121"/>
    <mergeCell ref="B122:E122"/>
    <mergeCell ref="B102:E102"/>
    <mergeCell ref="G102:H102"/>
    <mergeCell ref="I102:J102"/>
    <mergeCell ref="K102:L102"/>
    <mergeCell ref="A119:L119"/>
    <mergeCell ref="B114:E114"/>
    <mergeCell ref="G114:H114"/>
    <mergeCell ref="I114:J114"/>
    <mergeCell ref="K114:L114"/>
    <mergeCell ref="A115:K115"/>
    <mergeCell ref="A110:L110"/>
    <mergeCell ref="B111:E111"/>
    <mergeCell ref="B107:E107"/>
    <mergeCell ref="G107:H107"/>
    <mergeCell ref="I107:J107"/>
    <mergeCell ref="A117:K117"/>
    <mergeCell ref="A122:A123"/>
    <mergeCell ref="B123:E123"/>
    <mergeCell ref="F122:F123"/>
    <mergeCell ref="G122:H123"/>
    <mergeCell ref="I122:J123"/>
    <mergeCell ref="K122:L123"/>
    <mergeCell ref="A127:A128"/>
    <mergeCell ref="B128:E128"/>
    <mergeCell ref="F127:F128"/>
    <mergeCell ref="A125:K125"/>
    <mergeCell ref="A126:L126"/>
    <mergeCell ref="B127:E127"/>
    <mergeCell ref="B124:E124"/>
    <mergeCell ref="G124:H124"/>
    <mergeCell ref="I124:J124"/>
    <mergeCell ref="K124:L124"/>
    <mergeCell ref="G127:H128"/>
    <mergeCell ref="I127:J128"/>
    <mergeCell ref="K127:L128"/>
    <mergeCell ref="A88:L88"/>
    <mergeCell ref="B89:E89"/>
    <mergeCell ref="B86:E86"/>
    <mergeCell ref="G86:H86"/>
    <mergeCell ref="I86:J86"/>
    <mergeCell ref="K86:L86"/>
    <mergeCell ref="A87:K87"/>
    <mergeCell ref="A96:L96"/>
    <mergeCell ref="H97:J97"/>
    <mergeCell ref="A92:K92"/>
    <mergeCell ref="I99:J100"/>
    <mergeCell ref="K99:L100"/>
    <mergeCell ref="B113:E113"/>
    <mergeCell ref="G113:H113"/>
    <mergeCell ref="I113:J113"/>
    <mergeCell ref="K113:L113"/>
    <mergeCell ref="A89:A90"/>
    <mergeCell ref="B90:E90"/>
    <mergeCell ref="F89:F90"/>
    <mergeCell ref="G89:H90"/>
    <mergeCell ref="I89:J90"/>
    <mergeCell ref="K89:L90"/>
    <mergeCell ref="B91:E91"/>
    <mergeCell ref="G91:H91"/>
    <mergeCell ref="A94:K94"/>
    <mergeCell ref="I91:J91"/>
    <mergeCell ref="K91:L91"/>
    <mergeCell ref="A98:L98"/>
    <mergeCell ref="B99:E99"/>
    <mergeCell ref="K107:L107"/>
    <mergeCell ref="A109:K109"/>
    <mergeCell ref="A103:K103"/>
    <mergeCell ref="A104:L104"/>
    <mergeCell ref="B105:E105"/>
    <mergeCell ref="A62:K62"/>
    <mergeCell ref="A63:L63"/>
    <mergeCell ref="B64:E64"/>
    <mergeCell ref="H77:J77"/>
    <mergeCell ref="A78:L78"/>
    <mergeCell ref="B79:E79"/>
    <mergeCell ref="A72:K72"/>
    <mergeCell ref="A64:A65"/>
    <mergeCell ref="B65:E65"/>
    <mergeCell ref="F64:F65"/>
    <mergeCell ref="G64:H65"/>
    <mergeCell ref="I64:J65"/>
    <mergeCell ref="K64:L65"/>
    <mergeCell ref="A69:A70"/>
    <mergeCell ref="I71:J71"/>
    <mergeCell ref="K71:L71"/>
    <mergeCell ref="A67:K67"/>
    <mergeCell ref="A68:L68"/>
    <mergeCell ref="B69:E69"/>
    <mergeCell ref="B66:E66"/>
    <mergeCell ref="G66:H66"/>
    <mergeCell ref="I66:J66"/>
    <mergeCell ref="K66:L66"/>
    <mergeCell ref="F69:F70"/>
    <mergeCell ref="B61:E61"/>
    <mergeCell ref="G61:H61"/>
    <mergeCell ref="A58:L58"/>
    <mergeCell ref="B59:E59"/>
    <mergeCell ref="A59:A60"/>
    <mergeCell ref="F59:F60"/>
    <mergeCell ref="G59:H60"/>
    <mergeCell ref="I59:J60"/>
    <mergeCell ref="K59:L60"/>
    <mergeCell ref="B60:E60"/>
    <mergeCell ref="K61:L61"/>
    <mergeCell ref="I61:J61"/>
    <mergeCell ref="B50:E50"/>
    <mergeCell ref="A51:K51"/>
    <mergeCell ref="A56:L56"/>
    <mergeCell ref="H57:J57"/>
    <mergeCell ref="G50:H50"/>
    <mergeCell ref="I50:J50"/>
    <mergeCell ref="K50:L50"/>
    <mergeCell ref="B48:E48"/>
    <mergeCell ref="G48:H48"/>
    <mergeCell ref="I48:J48"/>
    <mergeCell ref="K48:L48"/>
    <mergeCell ref="B49:E49"/>
    <mergeCell ref="G49:H49"/>
    <mergeCell ref="I49:J49"/>
    <mergeCell ref="K49:L49"/>
    <mergeCell ref="A53:K53"/>
    <mergeCell ref="A52:L52"/>
    <mergeCell ref="A54:K54"/>
    <mergeCell ref="A44:K44"/>
    <mergeCell ref="A45:L45"/>
    <mergeCell ref="B46:E46"/>
    <mergeCell ref="B42:E42"/>
    <mergeCell ref="G42:H42"/>
    <mergeCell ref="I42:J42"/>
    <mergeCell ref="K42:L42"/>
    <mergeCell ref="A46:A47"/>
    <mergeCell ref="F46:F47"/>
    <mergeCell ref="G46:H47"/>
    <mergeCell ref="I46:J47"/>
    <mergeCell ref="K46:L47"/>
    <mergeCell ref="B47:E47"/>
    <mergeCell ref="A38:K38"/>
    <mergeCell ref="A39:L39"/>
    <mergeCell ref="B40:E40"/>
    <mergeCell ref="A40:A41"/>
    <mergeCell ref="F40:F41"/>
    <mergeCell ref="G40:H41"/>
    <mergeCell ref="I40:J41"/>
    <mergeCell ref="K40:L41"/>
    <mergeCell ref="B41:E41"/>
    <mergeCell ref="B37:E37"/>
    <mergeCell ref="G37:H37"/>
    <mergeCell ref="I37:J37"/>
    <mergeCell ref="K37:L37"/>
    <mergeCell ref="A32:L32"/>
    <mergeCell ref="H33:J33"/>
    <mergeCell ref="A34:L34"/>
    <mergeCell ref="B36:E36"/>
    <mergeCell ref="B25:E25"/>
    <mergeCell ref="G25:H25"/>
    <mergeCell ref="I25:J25"/>
    <mergeCell ref="K25:L25"/>
    <mergeCell ref="A35:A36"/>
    <mergeCell ref="F35:F36"/>
    <mergeCell ref="G35:H36"/>
    <mergeCell ref="I35:J36"/>
    <mergeCell ref="K35:L36"/>
    <mergeCell ref="B35:E35"/>
    <mergeCell ref="A29:K29"/>
    <mergeCell ref="B26:E26"/>
    <mergeCell ref="K26:L26"/>
    <mergeCell ref="A28:L28"/>
    <mergeCell ref="A30:K30"/>
    <mergeCell ref="A4:L4"/>
    <mergeCell ref="H5:J5"/>
    <mergeCell ref="B7:E7"/>
    <mergeCell ref="G11:H11"/>
    <mergeCell ref="A13:K13"/>
    <mergeCell ref="A6:L6"/>
    <mergeCell ref="G12:H12"/>
    <mergeCell ref="I12:J12"/>
    <mergeCell ref="K12:L12"/>
    <mergeCell ref="K11:L11"/>
    <mergeCell ref="B24:E24"/>
    <mergeCell ref="G24:H24"/>
    <mergeCell ref="I24:J24"/>
    <mergeCell ref="K24:L24"/>
    <mergeCell ref="P14:S14"/>
    <mergeCell ref="G9:H9"/>
    <mergeCell ref="G10:H10"/>
    <mergeCell ref="I9:J9"/>
    <mergeCell ref="A14:L14"/>
    <mergeCell ref="A22:A23"/>
    <mergeCell ref="F22:F23"/>
    <mergeCell ref="G22:H23"/>
    <mergeCell ref="I22:J23"/>
    <mergeCell ref="K22:L23"/>
    <mergeCell ref="I18:J18"/>
    <mergeCell ref="A1:J2"/>
    <mergeCell ref="K1:L2"/>
    <mergeCell ref="A3:L3"/>
    <mergeCell ref="A27:K27"/>
    <mergeCell ref="A20:K20"/>
    <mergeCell ref="A21:L21"/>
    <mergeCell ref="B22:E22"/>
    <mergeCell ref="B11:E11"/>
    <mergeCell ref="B9:E9"/>
    <mergeCell ref="I10:J10"/>
    <mergeCell ref="K9:L9"/>
    <mergeCell ref="K10:L10"/>
    <mergeCell ref="B12:E12"/>
    <mergeCell ref="B10:E10"/>
    <mergeCell ref="I11:J11"/>
    <mergeCell ref="A7:A8"/>
    <mergeCell ref="F7:F8"/>
    <mergeCell ref="K7:L8"/>
    <mergeCell ref="G7:H8"/>
    <mergeCell ref="I7:J8"/>
    <mergeCell ref="B8:E8"/>
    <mergeCell ref="A15:A16"/>
    <mergeCell ref="K18:L18"/>
    <mergeCell ref="B15:E15"/>
    <mergeCell ref="A99:A100"/>
    <mergeCell ref="B100:E100"/>
    <mergeCell ref="F99:F100"/>
    <mergeCell ref="G99:H100"/>
    <mergeCell ref="A76:L76"/>
    <mergeCell ref="B71:E71"/>
    <mergeCell ref="G71:H71"/>
    <mergeCell ref="A74:K74"/>
    <mergeCell ref="F15:F16"/>
    <mergeCell ref="G15:H16"/>
    <mergeCell ref="I15:J16"/>
    <mergeCell ref="K15:L16"/>
    <mergeCell ref="B16:E16"/>
    <mergeCell ref="B23:E23"/>
    <mergeCell ref="B19:E19"/>
    <mergeCell ref="G19:H19"/>
    <mergeCell ref="I19:J19"/>
    <mergeCell ref="K19:L19"/>
    <mergeCell ref="B17:E17"/>
    <mergeCell ref="G17:H17"/>
    <mergeCell ref="I17:J17"/>
    <mergeCell ref="K17:L17"/>
    <mergeCell ref="B18:E18"/>
    <mergeCell ref="G18:H18"/>
    <mergeCell ref="A111:A112"/>
    <mergeCell ref="B112:E112"/>
    <mergeCell ref="F111:F112"/>
    <mergeCell ref="G111:H112"/>
    <mergeCell ref="I111:J112"/>
    <mergeCell ref="K111:L112"/>
    <mergeCell ref="A105:A106"/>
    <mergeCell ref="B106:E106"/>
    <mergeCell ref="F105:F106"/>
    <mergeCell ref="G105:H106"/>
    <mergeCell ref="I105:J106"/>
    <mergeCell ref="K105:L106"/>
    <mergeCell ref="B108:E108"/>
    <mergeCell ref="G108:H108"/>
    <mergeCell ref="I108:J108"/>
    <mergeCell ref="K108:L108"/>
    <mergeCell ref="F84:F85"/>
    <mergeCell ref="G84:H85"/>
    <mergeCell ref="I84:J85"/>
    <mergeCell ref="K84:L85"/>
    <mergeCell ref="B81:E81"/>
    <mergeCell ref="G81:H81"/>
    <mergeCell ref="I81:J81"/>
    <mergeCell ref="K81:L81"/>
    <mergeCell ref="G69:H70"/>
    <mergeCell ref="I69:J70"/>
    <mergeCell ref="K69:L70"/>
    <mergeCell ref="B70:E70"/>
    <mergeCell ref="A82:K82"/>
    <mergeCell ref="A83:L83"/>
    <mergeCell ref="B85:E85"/>
    <mergeCell ref="A75:L75"/>
    <mergeCell ref="A79:A80"/>
    <mergeCell ref="B80:E80"/>
    <mergeCell ref="F79:F80"/>
    <mergeCell ref="I79:J80"/>
    <mergeCell ref="K79:L80"/>
    <mergeCell ref="G79:H80"/>
    <mergeCell ref="A84:A85"/>
    <mergeCell ref="B84:E84"/>
    <mergeCell ref="A190:K190"/>
    <mergeCell ref="B161:E161"/>
    <mergeCell ref="B162:E162"/>
    <mergeCell ref="G162:H162"/>
    <mergeCell ref="I162:J162"/>
    <mergeCell ref="K162:L162"/>
    <mergeCell ref="A158:K158"/>
    <mergeCell ref="B154:E154"/>
    <mergeCell ref="G154:H154"/>
    <mergeCell ref="A173:L173"/>
    <mergeCell ref="A174:A175"/>
    <mergeCell ref="B174:E174"/>
    <mergeCell ref="F174:F175"/>
    <mergeCell ref="G174:H175"/>
    <mergeCell ref="I174:J175"/>
    <mergeCell ref="K174:L175"/>
    <mergeCell ref="B175:E175"/>
    <mergeCell ref="A167:K167"/>
    <mergeCell ref="B163:E163"/>
    <mergeCell ref="G163:H163"/>
    <mergeCell ref="I163:J163"/>
    <mergeCell ref="K163:L163"/>
    <mergeCell ref="B164:E164"/>
    <mergeCell ref="G164:H164"/>
  </mergeCells>
  <printOptions horizontalCentered="1" gridLines="1"/>
  <pageMargins left="0.59055118110236227" right="0.59055118110236227" top="0.78740157480314965" bottom="0.78740157480314965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CAPA</vt:lpstr>
      <vt:lpstr>PLANILHA ORÇAMENTÁRIA</vt:lpstr>
      <vt:lpstr>MEMÓRIA DE CÁLCULO</vt:lpstr>
      <vt:lpstr>CRONOGRAMA FÍSICO-FINANCEIRO</vt:lpstr>
      <vt:lpstr>COMPOSIÇÃO ANALÍTICA DOS PREÇOS</vt:lpstr>
      <vt:lpstr>COTAÇÕES DE MATERIAIS</vt:lpstr>
      <vt:lpstr>CAPA!Area_de_impressao</vt:lpstr>
      <vt:lpstr>'COMPOSIÇÃO ANALÍTICA DOS PREÇOS'!Area_de_impressao</vt:lpstr>
      <vt:lpstr>'COTAÇÕES DE MATERIAIS'!Area_de_impressao</vt:lpstr>
      <vt:lpstr>'CRONOGRAMA FÍSICO-FINANCEIRO'!Area_de_impressao</vt:lpstr>
      <vt:lpstr>'MEMÓRIA DE CÁLCULO'!Area_de_impressao</vt:lpstr>
      <vt:lpstr>'PLANILHA ORÇAMENTÁRIA'!Area_de_impressao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Dominicini</dc:creator>
  <cp:lastModifiedBy>Usuário do Windows</cp:lastModifiedBy>
  <cp:lastPrinted>2019-01-29T16:31:15Z</cp:lastPrinted>
  <dcterms:created xsi:type="dcterms:W3CDTF">2018-09-06T18:07:14Z</dcterms:created>
  <dcterms:modified xsi:type="dcterms:W3CDTF">2019-01-29T16:31:56Z</dcterms:modified>
</cp:coreProperties>
</file>