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ICITAÇÕES\LICITAÇÕES 2019\TOMADA DE PREÇOS\001 - Faixas Elevadas\"/>
    </mc:Choice>
  </mc:AlternateContent>
  <xr:revisionPtr revIDLastSave="0" documentId="8_{E6507BC7-28FE-42C5-9AE0-64227C500014}" xr6:coauthVersionLast="40" xr6:coauthVersionMax="40" xr10:uidLastSave="{00000000-0000-0000-0000-000000000000}"/>
  <bookViews>
    <workbookView xWindow="-120" yWindow="-120" windowWidth="21840" windowHeight="13140" tabRatio="599" firstSheet="1" activeTab="1" xr2:uid="{00000000-000D-0000-FFFF-FFFF00000000}"/>
  </bookViews>
  <sheets>
    <sheet name="CAPA" sheetId="4" r:id="rId1"/>
    <sheet name="PLANILHA ORÇAMENTÁRIA" sheetId="1" r:id="rId2"/>
    <sheet name="MEMÓRIA DE CÁLCULO" sheetId="2" r:id="rId3"/>
    <sheet name="CRONOGRAMA FÍSICO-FINANCEIRO" sheetId="3" r:id="rId4"/>
  </sheets>
  <externalReferences>
    <externalReference r:id="rId5"/>
  </externalReferences>
  <definedNames>
    <definedName name="_xlnm.Print_Area" localSheetId="0">CAPA!$A$1:$D$29</definedName>
    <definedName name="_xlnm.Print_Area" localSheetId="3">'CRONOGRAMA FÍSICO-FINANCEIRO'!$A$1:$E$25</definedName>
    <definedName name="_xlnm.Print_Area" localSheetId="2">'MEMÓRIA DE CÁLCULO'!$A$1:$K$31</definedName>
  </definedNames>
  <calcPr calcId="181029"/>
</workbook>
</file>

<file path=xl/calcChain.xml><?xml version="1.0" encoding="utf-8"?>
<calcChain xmlns="http://schemas.openxmlformats.org/spreadsheetml/2006/main">
  <c r="K13" i="2" l="1"/>
  <c r="F15" i="1" s="1"/>
  <c r="H15" i="1" s="1"/>
  <c r="K27" i="2"/>
  <c r="F31" i="1" s="1"/>
  <c r="H31" i="1" s="1"/>
  <c r="I29" i="2"/>
  <c r="K29" i="2" s="1"/>
  <c r="F33" i="1" s="1"/>
  <c r="H28" i="2"/>
  <c r="K28" i="2" s="1"/>
  <c r="F32" i="1" s="1"/>
  <c r="I25" i="2"/>
  <c r="H31" i="2"/>
  <c r="K31" i="2" s="1"/>
  <c r="K17" i="2"/>
  <c r="H17" i="2"/>
  <c r="I15" i="2"/>
  <c r="K15" i="2" s="1"/>
  <c r="H14" i="2"/>
  <c r="K14" i="2" s="1"/>
  <c r="F16" i="1" s="1"/>
  <c r="I11" i="2"/>
  <c r="B24" i="2"/>
  <c r="B25" i="2"/>
  <c r="B26" i="2"/>
  <c r="B28" i="2"/>
  <c r="B29" i="2"/>
  <c r="H10" i="2"/>
  <c r="B11" i="2"/>
  <c r="B12" i="2"/>
  <c r="B14" i="2"/>
  <c r="B15" i="2"/>
  <c r="B10" i="2"/>
  <c r="H32" i="1" l="1"/>
  <c r="H13" i="1"/>
  <c r="H26" i="2"/>
  <c r="K26" i="2" s="1"/>
  <c r="B9" i="2"/>
  <c r="F30" i="1" l="1"/>
  <c r="H30" i="1" s="1"/>
  <c r="K25" i="2"/>
  <c r="K11" i="2"/>
  <c r="H17" i="1" s="1"/>
  <c r="F29" i="1" l="1"/>
  <c r="H29" i="1" s="1"/>
  <c r="B20" i="3"/>
  <c r="B19" i="3"/>
  <c r="B18" i="3"/>
  <c r="B7" i="3"/>
  <c r="B6" i="3"/>
  <c r="B5" i="3"/>
  <c r="B31" i="2" l="1"/>
  <c r="B30" i="2"/>
  <c r="B23" i="2"/>
  <c r="B22" i="2"/>
  <c r="B21" i="2"/>
  <c r="A19" i="2"/>
  <c r="F35" i="1"/>
  <c r="H35" i="1" s="1"/>
  <c r="H33" i="1"/>
  <c r="H24" i="2"/>
  <c r="K24" i="2" s="1"/>
  <c r="H22" i="2"/>
  <c r="K22" i="2" s="1"/>
  <c r="F26" i="1" s="1"/>
  <c r="H26" i="1" s="1"/>
  <c r="H25" i="1" s="1"/>
  <c r="F19" i="1"/>
  <c r="H19" i="1" s="1"/>
  <c r="H18" i="1" s="1"/>
  <c r="C17" i="2"/>
  <c r="B17" i="2"/>
  <c r="B16" i="2"/>
  <c r="H12" i="2"/>
  <c r="K12" i="2" s="1"/>
  <c r="F14" i="1" s="1"/>
  <c r="H14" i="1" s="1"/>
  <c r="C12" i="2"/>
  <c r="K10" i="2"/>
  <c r="C10" i="2"/>
  <c r="H8" i="2"/>
  <c r="K8" i="2" s="1"/>
  <c r="F10" i="1" s="1"/>
  <c r="H10" i="1" s="1"/>
  <c r="B8" i="2"/>
  <c r="B7" i="2"/>
  <c r="A5" i="2"/>
  <c r="F12" i="1" l="1"/>
  <c r="H12" i="1" s="1"/>
  <c r="F28" i="1"/>
  <c r="H28" i="1" s="1"/>
  <c r="H27" i="1" s="1"/>
  <c r="H34" i="1"/>
  <c r="C20" i="3" s="1"/>
  <c r="E20" i="3" s="1"/>
  <c r="H9" i="1"/>
  <c r="C16" i="4"/>
  <c r="C7" i="3"/>
  <c r="E7" i="3" s="1"/>
  <c r="D13" i="4"/>
  <c r="H36" i="1" l="1"/>
  <c r="C18" i="3"/>
  <c r="E18" i="3" s="1"/>
  <c r="H16" i="1"/>
  <c r="H11" i="1" s="1"/>
  <c r="H20" i="1" s="1"/>
  <c r="C5" i="3"/>
  <c r="D9" i="4"/>
  <c r="C19" i="3"/>
  <c r="E19" i="3" s="1"/>
  <c r="H38" i="1" l="1"/>
  <c r="E22" i="3"/>
  <c r="E23" i="3" s="1"/>
  <c r="D11" i="4"/>
  <c r="C15" i="4" s="1"/>
  <c r="C13" i="4" s="1"/>
  <c r="C21" i="3"/>
  <c r="E24" i="3" s="1"/>
  <c r="E25" i="3" s="1"/>
  <c r="C6" i="3"/>
  <c r="E6" i="3" s="1"/>
  <c r="C11" i="4" l="1"/>
  <c r="C9" i="4"/>
  <c r="C17" i="4"/>
  <c r="E5" i="3" l="1"/>
  <c r="E9" i="3" s="1"/>
  <c r="E10" i="3" s="1"/>
  <c r="C8" i="3"/>
  <c r="D20" i="3" l="1"/>
  <c r="D18" i="3"/>
  <c r="D19" i="3"/>
  <c r="E11" i="3"/>
  <c r="E12" i="3" s="1"/>
  <c r="D21" i="3" l="1"/>
  <c r="D5" i="3"/>
  <c r="D6" i="3"/>
  <c r="D7" i="3"/>
  <c r="D8" i="3" l="1"/>
</calcChain>
</file>

<file path=xl/sharedStrings.xml><?xml version="1.0" encoding="utf-8"?>
<sst xmlns="http://schemas.openxmlformats.org/spreadsheetml/2006/main" count="222" uniqueCount="90">
  <si>
    <t>Ref.</t>
  </si>
  <si>
    <t>Fonte</t>
  </si>
  <si>
    <t>Código</t>
  </si>
  <si>
    <t>Item</t>
  </si>
  <si>
    <t>Unid.</t>
  </si>
  <si>
    <t>Quant.</t>
  </si>
  <si>
    <t>Unit.</t>
  </si>
  <si>
    <t>Total</t>
  </si>
  <si>
    <t>PLANILHA ORÇAMENTÁRIA</t>
  </si>
  <si>
    <t>1.0</t>
  </si>
  <si>
    <t>SERVIÇOS PRELIMINARES</t>
  </si>
  <si>
    <t>1.1</t>
  </si>
  <si>
    <t>m²</t>
  </si>
  <si>
    <t>2.0</t>
  </si>
  <si>
    <t>DER-ES</t>
  </si>
  <si>
    <t>3.0</t>
  </si>
  <si>
    <t>PLANILHA QUANTITATIVA</t>
  </si>
  <si>
    <t>Descrição</t>
  </si>
  <si>
    <t>Comprim.</t>
  </si>
  <si>
    <t>Largura</t>
  </si>
  <si>
    <t>Altura</t>
  </si>
  <si>
    <t>Área</t>
  </si>
  <si>
    <t>Volume</t>
  </si>
  <si>
    <t>Coef.</t>
  </si>
  <si>
    <t>CRONOGRAMA FÍSICO-FINANCEIRO</t>
  </si>
  <si>
    <t>ITEM</t>
  </si>
  <si>
    <t>DESCRIÇÃO</t>
  </si>
  <si>
    <t>VALOR (R$)</t>
  </si>
  <si>
    <t>% DO ITEM</t>
  </si>
  <si>
    <t>PERÍODO (MÊS)</t>
  </si>
  <si>
    <t>VALORES TOTAIS</t>
  </si>
  <si>
    <t>Total Parcial (R$)</t>
  </si>
  <si>
    <t>Total Acumulado (R$)</t>
  </si>
  <si>
    <t>Total Parcial (%)</t>
  </si>
  <si>
    <t>Total Acumulado (%)</t>
  </si>
  <si>
    <t>%</t>
  </si>
  <si>
    <t>RESUMO DE ORÇAMENTO</t>
  </si>
  <si>
    <t>VALORES (R$)</t>
  </si>
  <si>
    <t>01</t>
  </si>
  <si>
    <t>02</t>
  </si>
  <si>
    <t>03</t>
  </si>
  <si>
    <t>RESUMO</t>
  </si>
  <si>
    <t>CUSTO TOTAL (R$)</t>
  </si>
  <si>
    <t>ÁREA PROJETADA (M²)</t>
  </si>
  <si>
    <t>CUSTO POR M²</t>
  </si>
  <si>
    <t>m³</t>
  </si>
  <si>
    <t>Total:</t>
  </si>
  <si>
    <t>IOPES</t>
  </si>
  <si>
    <t>ITARANINHA - ES-164</t>
  </si>
  <si>
    <t>Serviços</t>
  </si>
  <si>
    <t>Placa de obra nas dimensões de 3,0 x 6,0 m, padrão DER-ES</t>
  </si>
  <si>
    <t>2.1</t>
  </si>
  <si>
    <t>Demolição e remoção de pavimento asfáltico</t>
  </si>
  <si>
    <t>2.2</t>
  </si>
  <si>
    <t>2.3</t>
  </si>
  <si>
    <t>SINALIZAÇÃO</t>
  </si>
  <si>
    <t>3.1</t>
  </si>
  <si>
    <t>Und</t>
  </si>
  <si>
    <t>3.4</t>
  </si>
  <si>
    <t>TOTAL GERAL:</t>
  </si>
  <si>
    <r>
      <t xml:space="preserve">Contratante: </t>
    </r>
    <r>
      <rPr>
        <sz val="13"/>
        <color theme="1"/>
        <rFont val="Calibri"/>
        <family val="2"/>
        <scheme val="minor"/>
      </rPr>
      <t>Prefeitura Municipal de Itarana</t>
    </r>
  </si>
  <si>
    <r>
      <rPr>
        <b/>
        <sz val="13"/>
        <color theme="1"/>
        <rFont val="Calibri"/>
        <family val="2"/>
        <scheme val="minor"/>
      </rPr>
      <t>BDI:</t>
    </r>
    <r>
      <rPr>
        <sz val="13"/>
        <color theme="1"/>
        <rFont val="Calibri"/>
        <family val="2"/>
        <scheme val="minor"/>
      </rPr>
      <t xml:space="preserve"> 29,63%</t>
    </r>
  </si>
  <si>
    <r>
      <t xml:space="preserve">ORÇAMENTISTA: </t>
    </r>
    <r>
      <rPr>
        <sz val="10"/>
        <rFont val="Arial"/>
        <family val="2"/>
      </rPr>
      <t>IGOR ALVES FOLADOR DOMINICINI - CREA: ES- 043213/D</t>
    </r>
  </si>
  <si>
    <r>
      <t>Contratante:</t>
    </r>
    <r>
      <rPr>
        <sz val="13"/>
        <color indexed="8"/>
        <rFont val="Calibri"/>
        <family val="2"/>
        <scheme val="minor"/>
      </rPr>
      <t xml:space="preserve"> Prefeitura Municipal de Itarana</t>
    </r>
  </si>
  <si>
    <t>2.4</t>
  </si>
  <si>
    <t>Tela de aço soldada Telcon Q-196 ou similar, fornecimento e assentamento.</t>
  </si>
  <si>
    <t>2.5</t>
  </si>
  <si>
    <t>2.6</t>
  </si>
  <si>
    <t>Sinalização horizontal TMD=200, vida útil 2 a 3 anos, taxa=0,40 L/m²</t>
  </si>
  <si>
    <t>FAIXA ELEVADA</t>
  </si>
  <si>
    <t>Formas planas de madeira com 04 (quatro) reaproveitamentos, inclusive fornecimento e transporte das madeiras</t>
  </si>
  <si>
    <t>Fornecimento, preparo e aplicação de concreto Fck=25 MPa (brita 1 e 2) - (5% de perdas já incluído no custo)</t>
  </si>
  <si>
    <r>
      <rPr>
        <b/>
        <sz val="13"/>
        <color theme="1"/>
        <rFont val="Calibri"/>
        <family val="2"/>
        <scheme val="minor"/>
      </rPr>
      <t>Ref. de Preços:</t>
    </r>
    <r>
      <rPr>
        <sz val="13"/>
        <color theme="1"/>
        <rFont val="Calibri"/>
        <family val="2"/>
        <scheme val="minor"/>
      </rPr>
      <t xml:space="preserve"> DER-ES/IOPES</t>
    </r>
  </si>
  <si>
    <t>Regularização e compactação do sub-leito (100% P.I.) H = 0,20 m</t>
  </si>
  <si>
    <t>RODOVIA GALERANO AFONSO VENTURINI</t>
  </si>
  <si>
    <t>Tubo PVC rígido para esgoto no diâmetro de 100mm incluindo escavação e aterro com areia</t>
  </si>
  <si>
    <t>m</t>
  </si>
  <si>
    <t>Igor Alves Folador Dominicini</t>
  </si>
  <si>
    <t>CREA: ES-043213/D</t>
  </si>
  <si>
    <r>
      <t xml:space="preserve">Local: </t>
    </r>
    <r>
      <rPr>
        <sz val="10"/>
        <rFont val="Arial"/>
        <family val="2"/>
      </rPr>
      <t>Sede, Itarana/ES.</t>
    </r>
  </si>
  <si>
    <r>
      <t xml:space="preserve">Obra: </t>
    </r>
    <r>
      <rPr>
        <sz val="10"/>
        <rFont val="Arial"/>
        <family val="2"/>
      </rPr>
      <t>Construção de duas faixas elevadas localizadas, respectivamente, na Rodovia ES-164 e na Rodovia Galerano Afonso Venturini.</t>
    </r>
  </si>
  <si>
    <r>
      <t>Local:</t>
    </r>
    <r>
      <rPr>
        <sz val="13"/>
        <color theme="1"/>
        <rFont val="Calibri"/>
        <family val="2"/>
        <scheme val="minor"/>
      </rPr>
      <t xml:space="preserve"> Sede - Itarana/ES.</t>
    </r>
  </si>
  <si>
    <r>
      <rPr>
        <b/>
        <sz val="13"/>
        <color theme="1"/>
        <rFont val="Calibri"/>
        <family val="2"/>
        <scheme val="minor"/>
      </rPr>
      <t>Data-base:</t>
    </r>
    <r>
      <rPr>
        <sz val="13"/>
        <color theme="1"/>
        <rFont val="Calibri"/>
        <family val="2"/>
        <scheme val="minor"/>
      </rPr>
      <t xml:space="preserve"> Janeiro de 2018</t>
    </r>
  </si>
  <si>
    <r>
      <t>Local:</t>
    </r>
    <r>
      <rPr>
        <sz val="13"/>
        <color indexed="8"/>
        <rFont val="Calibri"/>
        <family val="2"/>
        <scheme val="minor"/>
      </rPr>
      <t xml:space="preserve"> Sede - Itarana/ES</t>
    </r>
  </si>
  <si>
    <r>
      <rPr>
        <b/>
        <sz val="13"/>
        <color theme="1"/>
        <rFont val="Calibri"/>
        <family val="2"/>
        <scheme val="minor"/>
      </rPr>
      <t>Obra:</t>
    </r>
    <r>
      <rPr>
        <sz val="13"/>
        <color theme="1"/>
        <rFont val="Calibri"/>
        <family val="2"/>
        <scheme val="minor"/>
      </rPr>
      <t xml:space="preserve"> Construção de duas faixas elevadas localizadas, respectivamente, na Rodovia ES-164 e na Rodovia Galerano Afonso Venturini.</t>
    </r>
  </si>
  <si>
    <r>
      <t xml:space="preserve">Obra: </t>
    </r>
    <r>
      <rPr>
        <sz val="13"/>
        <color theme="1"/>
        <rFont val="Calibri"/>
        <family val="2"/>
        <scheme val="minor"/>
      </rPr>
      <t>Construção de duas faixas elevadas localizadas, respectivamente, na Rodovia ES-164 e na Rodovia Galerano Afonso Venturini.</t>
    </r>
  </si>
  <si>
    <r>
      <t xml:space="preserve">LOCAL: </t>
    </r>
    <r>
      <rPr>
        <sz val="12"/>
        <color theme="1"/>
        <rFont val="Calibri"/>
        <family val="2"/>
        <scheme val="minor"/>
      </rPr>
      <t>Rodovia Galerano Afonso Venturini</t>
    </r>
  </si>
  <si>
    <r>
      <t>Obra:</t>
    </r>
    <r>
      <rPr>
        <sz val="12"/>
        <color theme="1"/>
        <rFont val="Calibri"/>
        <family val="2"/>
        <scheme val="minor"/>
      </rPr>
      <t xml:space="preserve"> Construção de duas faixas elevadas localizadas, respectivamente, na Rodovia ES-164 e na Rodovia Galerano Afonso Venturini.</t>
    </r>
  </si>
  <si>
    <r>
      <t>LOCAL:</t>
    </r>
    <r>
      <rPr>
        <sz val="12"/>
        <color theme="1"/>
        <rFont val="Calibri"/>
        <family val="2"/>
        <scheme val="minor"/>
      </rPr>
      <t xml:space="preserve"> Rodovia ES-164</t>
    </r>
  </si>
  <si>
    <r>
      <rPr>
        <b/>
        <sz val="13"/>
        <color theme="1"/>
        <rFont val="Calibri"/>
        <family val="2"/>
        <scheme val="minor"/>
      </rPr>
      <t>LS:</t>
    </r>
    <r>
      <rPr>
        <sz val="13"/>
        <color theme="1"/>
        <rFont val="Calibri"/>
        <family val="2"/>
        <scheme val="minor"/>
      </rPr>
      <t xml:space="preserve"> 128,33%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</si>
</sst>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[$-416]d\-mmm;@"/>
    <numFmt numFmtId="166" formatCode="#,##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164" fontId="8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4" fontId="0" fillId="0" borderId="0" xfId="0" applyNumberFormat="1"/>
    <xf numFmtId="0" fontId="0" fillId="4" borderId="0" xfId="0" applyFill="1"/>
    <xf numFmtId="4" fontId="1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5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6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9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" fontId="1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4" fontId="6" fillId="0" borderId="0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4" fontId="10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43" fontId="10" fillId="3" borderId="1" xfId="2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/>
    </xf>
    <xf numFmtId="4" fontId="10" fillId="3" borderId="1" xfId="0" applyNumberFormat="1" applyFont="1" applyFill="1" applyBorder="1"/>
    <xf numFmtId="9" fontId="10" fillId="3" borderId="1" xfId="1" applyFont="1" applyFill="1" applyBorder="1"/>
    <xf numFmtId="9" fontId="10" fillId="3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43" fontId="10" fillId="0" borderId="1" xfId="2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left" vertical="center" wrapText="1"/>
    </xf>
    <xf numFmtId="2" fontId="5" fillId="5" borderId="1" xfId="2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" fontId="5" fillId="8" borderId="2" xfId="2" applyNumberFormat="1" applyFont="1" applyFill="1" applyBorder="1" applyAlignment="1">
      <alignment horizontal="center" vertical="center"/>
    </xf>
    <xf numFmtId="4" fontId="5" fillId="8" borderId="3" xfId="2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vertical="center" wrapText="1"/>
    </xf>
    <xf numFmtId="43" fontId="6" fillId="0" borderId="1" xfId="2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3" fontId="4" fillId="5" borderId="1" xfId="2" applyFont="1" applyFill="1" applyBorder="1" applyAlignment="1">
      <alignment horizontal="center" vertical="center"/>
    </xf>
    <xf numFmtId="43" fontId="5" fillId="5" borderId="1" xfId="2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9" fillId="9" borderId="1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10" fontId="15" fillId="0" borderId="4" xfId="0" applyNumberFormat="1" applyFont="1" applyBorder="1" applyAlignment="1">
      <alignment horizontal="center" vertical="center"/>
    </xf>
    <xf numFmtId="10" fontId="15" fillId="0" borderId="5" xfId="0" applyNumberFormat="1" applyFont="1" applyBorder="1" applyAlignment="1">
      <alignment horizontal="center" vertical="center"/>
    </xf>
  </cellXfs>
  <cellStyles count="7">
    <cellStyle name="Moeda 2" xfId="5" xr:uid="{00000000-0005-0000-0000-000000000000}"/>
    <cellStyle name="Normal" xfId="0" builtinId="0"/>
    <cellStyle name="Normal 2" xfId="4" xr:uid="{00000000-0005-0000-0000-000002000000}"/>
    <cellStyle name="Normal 4" xfId="3" xr:uid="{00000000-0005-0000-0000-000003000000}"/>
    <cellStyle name="Normal 5 2" xfId="6" xr:uid="{00000000-0005-0000-0000-000004000000}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tarina%20Diniz\Desktop\Arquivos%20Prefeitura\Constru&#231;&#227;o%20das%20passagens%20de%20n&#237;vel\PLANILHA%20OR&#199;AMENT&#193;RIA%20-%20PASSAGENS%20DE%20N&#205;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LANILHA ORÇAMENTÁRIA"/>
      <sheetName val="MEMÓRIA DE CÁLCULO"/>
      <sheetName val="CRONOGRAMA FÍSICO-FINANCEIRO"/>
      <sheetName val="COMPOSIÇÃO ANALÍTICA DOS PREÇOS"/>
      <sheetName val="Planilha1"/>
    </sheetNames>
    <sheetDataSet>
      <sheetData sheetId="0"/>
      <sheetData sheetId="1">
        <row r="5">
          <cell r="A5" t="str">
            <v>ITARANINHA - ES-164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8">
          <cell r="D8" t="str">
            <v>SERVIÇOS PRELIMINARES</v>
          </cell>
        </row>
        <row r="9">
          <cell r="D9" t="str">
            <v>Placa de obra nas dimensões de 3,0 x 6,0 m, padrão DER-ES</v>
          </cell>
        </row>
        <row r="11">
          <cell r="E11" t="str">
            <v>m²</v>
          </cell>
        </row>
        <row r="14">
          <cell r="D14" t="str">
            <v>SINALIZAÇÃO</v>
          </cell>
        </row>
        <row r="38">
          <cell r="E38" t="str">
            <v>m²</v>
          </cell>
        </row>
        <row r="41">
          <cell r="D41" t="str">
            <v>Sinalização horizontal TMD=600, vida útil 2 a 3 anos, taxa=0,80 L/m²</v>
          </cell>
          <cell r="E41" t="str">
            <v>m²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view="pageBreakPreview" zoomScale="80" zoomScaleNormal="100" zoomScaleSheetLayoutView="80" workbookViewId="0">
      <selection activeCell="A3" sqref="A3:D3"/>
    </sheetView>
  </sheetViews>
  <sheetFormatPr defaultRowHeight="15" x14ac:dyDescent="0.25"/>
  <cols>
    <col min="2" max="2" width="59.5703125" customWidth="1"/>
    <col min="3" max="3" width="21" customWidth="1"/>
    <col min="4" max="4" width="24.28515625" customWidth="1"/>
  </cols>
  <sheetData>
    <row r="1" spans="1:7" x14ac:dyDescent="0.25">
      <c r="A1" s="66" t="s">
        <v>36</v>
      </c>
      <c r="B1" s="66"/>
      <c r="C1" s="66"/>
      <c r="D1" s="66"/>
    </row>
    <row r="2" spans="1:7" ht="15" customHeight="1" x14ac:dyDescent="0.25">
      <c r="A2" s="66"/>
      <c r="B2" s="66"/>
      <c r="C2" s="66"/>
      <c r="D2" s="66"/>
    </row>
    <row r="3" spans="1:7" ht="30" customHeight="1" x14ac:dyDescent="0.25">
      <c r="A3" s="67" t="s">
        <v>80</v>
      </c>
      <c r="B3" s="67"/>
      <c r="C3" s="67"/>
      <c r="D3" s="67"/>
    </row>
    <row r="4" spans="1:7" ht="18" customHeight="1" x14ac:dyDescent="0.25">
      <c r="A4" s="68" t="s">
        <v>79</v>
      </c>
      <c r="B4" s="68"/>
      <c r="C4" s="68"/>
      <c r="D4" s="68"/>
    </row>
    <row r="5" spans="1:7" ht="15" customHeight="1" x14ac:dyDescent="0.25">
      <c r="A5" s="69" t="s">
        <v>62</v>
      </c>
      <c r="B5" s="69"/>
      <c r="C5" s="69"/>
      <c r="D5" s="69"/>
    </row>
    <row r="6" spans="1:7" x14ac:dyDescent="0.25">
      <c r="A6" s="69"/>
      <c r="B6" s="69"/>
      <c r="C6" s="69"/>
      <c r="D6" s="69"/>
    </row>
    <row r="7" spans="1:7" ht="12" customHeight="1" x14ac:dyDescent="0.25">
      <c r="A7" s="72" t="s">
        <v>25</v>
      </c>
      <c r="B7" s="72" t="s">
        <v>26</v>
      </c>
      <c r="C7" s="72" t="s">
        <v>35</v>
      </c>
      <c r="D7" s="74" t="s">
        <v>37</v>
      </c>
    </row>
    <row r="8" spans="1:7" x14ac:dyDescent="0.25">
      <c r="A8" s="73"/>
      <c r="B8" s="73"/>
      <c r="C8" s="73"/>
      <c r="D8" s="75"/>
    </row>
    <row r="9" spans="1:7" x14ac:dyDescent="0.25">
      <c r="A9" s="81" t="s">
        <v>38</v>
      </c>
      <c r="B9" s="82" t="s">
        <v>10</v>
      </c>
      <c r="C9" s="77">
        <f>D9/$C$15</f>
        <v>9.5948076260715401E-2</v>
      </c>
      <c r="D9" s="79">
        <f>SUM('PLANILHA ORÇAMENTÁRIA'!H9+'PLANILHA ORÇAMENTÁRIA'!H25)</f>
        <v>2950.08</v>
      </c>
      <c r="G9" s="5"/>
    </row>
    <row r="10" spans="1:7" x14ac:dyDescent="0.25">
      <c r="A10" s="81"/>
      <c r="B10" s="82"/>
      <c r="C10" s="78"/>
      <c r="D10" s="80"/>
    </row>
    <row r="11" spans="1:7" x14ac:dyDescent="0.25">
      <c r="A11" s="81" t="s">
        <v>39</v>
      </c>
      <c r="B11" s="82" t="s">
        <v>69</v>
      </c>
      <c r="C11" s="77">
        <f t="shared" ref="C11" si="0">D11/$C$15</f>
        <v>0.81816218557936271</v>
      </c>
      <c r="D11" s="79">
        <f>SUM('PLANILHA ORÇAMENTÁRIA'!H11,'PLANILHA ORÇAMENTÁRIA'!H27)</f>
        <v>25155.73</v>
      </c>
    </row>
    <row r="12" spans="1:7" x14ac:dyDescent="0.25">
      <c r="A12" s="81"/>
      <c r="B12" s="82"/>
      <c r="C12" s="78"/>
      <c r="D12" s="80"/>
    </row>
    <row r="13" spans="1:7" x14ac:dyDescent="0.25">
      <c r="A13" s="81" t="s">
        <v>40</v>
      </c>
      <c r="B13" s="82" t="s">
        <v>55</v>
      </c>
      <c r="C13" s="77">
        <f t="shared" ref="C13" si="1">D13/$C$15</f>
        <v>8.5889738159921916E-2</v>
      </c>
      <c r="D13" s="80">
        <f>SUM('PLANILHA ORÇAMENTÁRIA'!H18,'PLANILHA ORÇAMENTÁRIA'!H34)</f>
        <v>2640.8199999999997</v>
      </c>
    </row>
    <row r="14" spans="1:7" x14ac:dyDescent="0.25">
      <c r="A14" s="81"/>
      <c r="B14" s="82"/>
      <c r="C14" s="78"/>
      <c r="D14" s="80"/>
    </row>
    <row r="15" spans="1:7" x14ac:dyDescent="0.25">
      <c r="A15" s="83" t="s">
        <v>41</v>
      </c>
      <c r="B15" s="21" t="s">
        <v>42</v>
      </c>
      <c r="C15" s="84">
        <f>SUM(D9:D14)</f>
        <v>30746.629999999997</v>
      </c>
      <c r="D15" s="84"/>
    </row>
    <row r="16" spans="1:7" x14ac:dyDescent="0.25">
      <c r="A16" s="83"/>
      <c r="B16" s="21" t="s">
        <v>43</v>
      </c>
      <c r="C16" s="85">
        <f>SUM('MEMÓRIA DE CÁLCULO'!K12,'MEMÓRIA DE CÁLCULO'!K29)</f>
        <v>131.4</v>
      </c>
      <c r="D16" s="85"/>
    </row>
    <row r="17" spans="1:4" x14ac:dyDescent="0.25">
      <c r="A17" s="83"/>
      <c r="B17" s="21" t="s">
        <v>44</v>
      </c>
      <c r="C17" s="70">
        <f>C15/C16</f>
        <v>233.99261796042614</v>
      </c>
      <c r="D17" s="70"/>
    </row>
    <row r="18" spans="1:4" x14ac:dyDescent="0.25">
      <c r="A18" s="53"/>
      <c r="B18" s="53"/>
      <c r="C18" s="53"/>
      <c r="D18" s="53"/>
    </row>
    <row r="19" spans="1:4" x14ac:dyDescent="0.25">
      <c r="A19" s="53"/>
      <c r="B19" s="53"/>
      <c r="C19" s="53"/>
      <c r="D19" s="53"/>
    </row>
    <row r="20" spans="1:4" x14ac:dyDescent="0.25">
      <c r="A20" s="53"/>
      <c r="B20" s="53"/>
      <c r="C20" s="53"/>
      <c r="D20" s="53"/>
    </row>
    <row r="21" spans="1:4" x14ac:dyDescent="0.25">
      <c r="A21" s="53"/>
      <c r="B21" s="53"/>
      <c r="C21" s="53"/>
      <c r="D21" s="53"/>
    </row>
    <row r="22" spans="1:4" x14ac:dyDescent="0.25">
      <c r="A22" s="76" t="s">
        <v>77</v>
      </c>
      <c r="B22" s="76"/>
      <c r="C22" s="76"/>
      <c r="D22" s="76"/>
    </row>
    <row r="23" spans="1:4" x14ac:dyDescent="0.25">
      <c r="A23" s="76" t="s">
        <v>78</v>
      </c>
      <c r="B23" s="76"/>
      <c r="C23" s="76"/>
      <c r="D23" s="76"/>
    </row>
    <row r="24" spans="1:4" x14ac:dyDescent="0.25">
      <c r="A24" s="53"/>
      <c r="B24" s="53"/>
      <c r="C24" s="53"/>
      <c r="D24" s="53"/>
    </row>
    <row r="25" spans="1:4" x14ac:dyDescent="0.25">
      <c r="A25" s="53"/>
      <c r="B25" s="53"/>
      <c r="C25" s="53"/>
      <c r="D25" s="53"/>
    </row>
    <row r="26" spans="1:4" x14ac:dyDescent="0.25">
      <c r="A26" s="53"/>
      <c r="B26" s="53"/>
      <c r="C26" s="53"/>
      <c r="D26" s="53"/>
    </row>
    <row r="27" spans="1:4" x14ac:dyDescent="0.25">
      <c r="A27" s="53"/>
      <c r="B27" s="53"/>
      <c r="C27" s="53"/>
      <c r="D27" s="53"/>
    </row>
    <row r="28" spans="1:4" x14ac:dyDescent="0.25">
      <c r="A28" s="53"/>
      <c r="B28" s="53"/>
      <c r="C28" s="53"/>
      <c r="D28" s="53"/>
    </row>
    <row r="29" spans="1:4" x14ac:dyDescent="0.25">
      <c r="A29" s="53"/>
      <c r="B29" s="53"/>
      <c r="C29" s="53"/>
      <c r="D29" s="53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71"/>
      <c r="C32" s="71"/>
      <c r="D32" s="2"/>
    </row>
    <row r="33" spans="1:4" x14ac:dyDescent="0.25">
      <c r="A33" s="2"/>
      <c r="B33" s="71"/>
      <c r="C33" s="71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x14ac:dyDescent="0.25">
      <c r="A50" s="2"/>
      <c r="B50" s="2"/>
      <c r="C50" s="2"/>
      <c r="D50" s="2"/>
    </row>
    <row r="51" spans="1:4" x14ac:dyDescent="0.25">
      <c r="A51" s="2"/>
      <c r="B51" s="2"/>
      <c r="C51" s="2"/>
      <c r="D51" s="2"/>
    </row>
    <row r="52" spans="1:4" x14ac:dyDescent="0.25">
      <c r="A52" s="2"/>
      <c r="B52" s="2"/>
      <c r="C52" s="2"/>
      <c r="D52" s="2"/>
    </row>
    <row r="53" spans="1:4" x14ac:dyDescent="0.25">
      <c r="A53" s="2"/>
      <c r="B53" s="2"/>
      <c r="C53" s="2"/>
      <c r="D53" s="2"/>
    </row>
    <row r="54" spans="1:4" x14ac:dyDescent="0.25">
      <c r="A54" s="2"/>
      <c r="B54" s="2"/>
      <c r="C54" s="2"/>
      <c r="D54" s="2"/>
    </row>
    <row r="55" spans="1:4" x14ac:dyDescent="0.25">
      <c r="A55" s="2"/>
      <c r="B55" s="2"/>
      <c r="C55" s="2"/>
      <c r="D55" s="2"/>
    </row>
  </sheetData>
  <mergeCells count="28">
    <mergeCell ref="B33:C33"/>
    <mergeCell ref="C9:C10"/>
    <mergeCell ref="D9:D10"/>
    <mergeCell ref="A11:A12"/>
    <mergeCell ref="B11:B12"/>
    <mergeCell ref="C11:C12"/>
    <mergeCell ref="D11:D12"/>
    <mergeCell ref="A9:A10"/>
    <mergeCell ref="B9:B10"/>
    <mergeCell ref="A13:A14"/>
    <mergeCell ref="B13:B14"/>
    <mergeCell ref="C13:C14"/>
    <mergeCell ref="D13:D14"/>
    <mergeCell ref="A15:A17"/>
    <mergeCell ref="C15:D15"/>
    <mergeCell ref="C16:D16"/>
    <mergeCell ref="B32:C32"/>
    <mergeCell ref="A7:A8"/>
    <mergeCell ref="B7:B8"/>
    <mergeCell ref="C7:C8"/>
    <mergeCell ref="D7:D8"/>
    <mergeCell ref="A22:D22"/>
    <mergeCell ref="A23:D23"/>
    <mergeCell ref="A1:D2"/>
    <mergeCell ref="A3:D3"/>
    <mergeCell ref="A4:D4"/>
    <mergeCell ref="A5:D6"/>
    <mergeCell ref="C17:D17"/>
  </mergeCells>
  <printOptions horizontalCentered="1"/>
  <pageMargins left="0.51181102362204722" right="0.51181102362204722" top="1.5748031496062993" bottom="0.78740157480314965" header="0.31496062992125984" footer="0.31496062992125984"/>
  <pageSetup paperSize="9" fitToHeight="0" orientation="landscape" verticalDpi="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8"/>
  <sheetViews>
    <sheetView tabSelected="1" view="pageBreakPreview" zoomScaleNormal="100" zoomScaleSheetLayoutView="100" zoomScalePageLayoutView="70" workbookViewId="0">
      <selection sqref="A1:D2"/>
    </sheetView>
  </sheetViews>
  <sheetFormatPr defaultRowHeight="15" x14ac:dyDescent="0.25"/>
  <cols>
    <col min="1" max="1" width="9.140625" style="8"/>
    <col min="2" max="2" width="9.85546875" style="8" bestFit="1" customWidth="1"/>
    <col min="3" max="3" width="9.85546875" style="8" customWidth="1"/>
    <col min="4" max="4" width="81.140625" style="9" customWidth="1"/>
    <col min="5" max="5" width="12.140625" style="8" customWidth="1"/>
    <col min="6" max="6" width="10.7109375" style="10" customWidth="1"/>
    <col min="7" max="7" width="15.5703125" style="10" bestFit="1" customWidth="1"/>
    <col min="8" max="8" width="15.140625" style="11" customWidth="1"/>
    <col min="9" max="9" width="9.140625" style="7"/>
    <col min="10" max="10" width="18.42578125" style="7" customWidth="1"/>
    <col min="11" max="16384" width="9.140625" style="7"/>
  </cols>
  <sheetData>
    <row r="1" spans="1:8" s="6" customFormat="1" ht="18.75" x14ac:dyDescent="0.25">
      <c r="A1" s="89" t="s">
        <v>84</v>
      </c>
      <c r="B1" s="89"/>
      <c r="C1" s="89"/>
      <c r="D1" s="89"/>
      <c r="E1" s="88" t="s">
        <v>8</v>
      </c>
      <c r="F1" s="88"/>
      <c r="G1" s="88"/>
      <c r="H1" s="88"/>
    </row>
    <row r="2" spans="1:8" s="6" customFormat="1" ht="17.25" x14ac:dyDescent="0.25">
      <c r="A2" s="89"/>
      <c r="B2" s="89"/>
      <c r="C2" s="89"/>
      <c r="D2" s="89"/>
      <c r="E2" s="86" t="s">
        <v>72</v>
      </c>
      <c r="F2" s="86"/>
      <c r="G2" s="86"/>
      <c r="H2" s="86"/>
    </row>
    <row r="3" spans="1:8" s="6" customFormat="1" ht="17.25" x14ac:dyDescent="0.25">
      <c r="A3" s="90" t="s">
        <v>81</v>
      </c>
      <c r="B3" s="90"/>
      <c r="C3" s="90"/>
      <c r="D3" s="90"/>
      <c r="E3" s="87" t="s">
        <v>82</v>
      </c>
      <c r="F3" s="87"/>
      <c r="G3" s="87"/>
      <c r="H3" s="87"/>
    </row>
    <row r="4" spans="1:8" s="6" customFormat="1" ht="17.25" x14ac:dyDescent="0.25">
      <c r="A4" s="90" t="s">
        <v>60</v>
      </c>
      <c r="B4" s="90"/>
      <c r="C4" s="90"/>
      <c r="D4" s="90"/>
      <c r="E4" s="110" t="s">
        <v>61</v>
      </c>
      <c r="F4" s="111"/>
      <c r="G4" s="110" t="s">
        <v>89</v>
      </c>
      <c r="H4" s="111"/>
    </row>
    <row r="5" spans="1:8" s="6" customFormat="1" ht="4.5" customHeight="1" x14ac:dyDescent="0.25">
      <c r="A5" s="91"/>
      <c r="B5" s="91"/>
      <c r="C5" s="91"/>
      <c r="D5" s="91"/>
      <c r="E5" s="91"/>
      <c r="F5" s="91"/>
      <c r="G5" s="91"/>
      <c r="H5" s="91"/>
    </row>
    <row r="6" spans="1:8" s="4" customFormat="1" ht="15.75" x14ac:dyDescent="0.25">
      <c r="A6" s="92" t="s">
        <v>48</v>
      </c>
      <c r="B6" s="92"/>
      <c r="C6" s="92"/>
      <c r="D6" s="92"/>
      <c r="E6" s="92"/>
      <c r="F6" s="92"/>
      <c r="G6" s="92"/>
      <c r="H6" s="92"/>
    </row>
    <row r="7" spans="1:8" s="6" customFormat="1" ht="15.75" x14ac:dyDescent="0.25">
      <c r="A7" s="93" t="s">
        <v>0</v>
      </c>
      <c r="B7" s="93"/>
      <c r="C7" s="93" t="s">
        <v>3</v>
      </c>
      <c r="D7" s="93" t="s">
        <v>49</v>
      </c>
      <c r="E7" s="93" t="s">
        <v>4</v>
      </c>
      <c r="F7" s="94" t="s">
        <v>5</v>
      </c>
      <c r="G7" s="94" t="s">
        <v>6</v>
      </c>
      <c r="H7" s="95" t="s">
        <v>7</v>
      </c>
    </row>
    <row r="8" spans="1:8" s="6" customFormat="1" ht="15.75" x14ac:dyDescent="0.25">
      <c r="A8" s="46" t="s">
        <v>1</v>
      </c>
      <c r="B8" s="46" t="s">
        <v>2</v>
      </c>
      <c r="C8" s="93"/>
      <c r="D8" s="93"/>
      <c r="E8" s="93"/>
      <c r="F8" s="94"/>
      <c r="G8" s="94"/>
      <c r="H8" s="95"/>
    </row>
    <row r="9" spans="1:8" s="6" customFormat="1" x14ac:dyDescent="0.25">
      <c r="A9" s="47"/>
      <c r="B9" s="47"/>
      <c r="C9" s="47" t="s">
        <v>9</v>
      </c>
      <c r="D9" s="22" t="s">
        <v>10</v>
      </c>
      <c r="E9" s="47"/>
      <c r="F9" s="23"/>
      <c r="G9" s="23"/>
      <c r="H9" s="24">
        <f>SUM(H10:H10)</f>
        <v>1475.04</v>
      </c>
    </row>
    <row r="10" spans="1:8" s="6" customFormat="1" x14ac:dyDescent="0.25">
      <c r="A10" s="25" t="s">
        <v>14</v>
      </c>
      <c r="B10" s="25">
        <v>41500</v>
      </c>
      <c r="C10" s="25" t="s">
        <v>11</v>
      </c>
      <c r="D10" s="26" t="s">
        <v>50</v>
      </c>
      <c r="E10" s="25" t="s">
        <v>12</v>
      </c>
      <c r="F10" s="27">
        <f>'MEMÓRIA DE CÁLCULO'!K8</f>
        <v>8</v>
      </c>
      <c r="G10" s="27">
        <v>184.38</v>
      </c>
      <c r="H10" s="27">
        <f>ROUND(G10*F10,2)</f>
        <v>1475.04</v>
      </c>
    </row>
    <row r="11" spans="1:8" x14ac:dyDescent="0.25">
      <c r="A11" s="47"/>
      <c r="B11" s="47"/>
      <c r="C11" s="47" t="s">
        <v>13</v>
      </c>
      <c r="D11" s="22" t="s">
        <v>69</v>
      </c>
      <c r="E11" s="47"/>
      <c r="F11" s="24"/>
      <c r="G11" s="24"/>
      <c r="H11" s="24">
        <f>SUM(H12:H17)</f>
        <v>15653.11</v>
      </c>
    </row>
    <row r="12" spans="1:8" x14ac:dyDescent="0.25">
      <c r="A12" s="25" t="s">
        <v>14</v>
      </c>
      <c r="B12" s="28">
        <v>40867</v>
      </c>
      <c r="C12" s="28" t="s">
        <v>51</v>
      </c>
      <c r="D12" s="29" t="s">
        <v>52</v>
      </c>
      <c r="E12" s="28" t="s">
        <v>12</v>
      </c>
      <c r="F12" s="27">
        <f>'MEMÓRIA DE CÁLCULO'!K10</f>
        <v>120.72</v>
      </c>
      <c r="G12" s="30">
        <v>2.68</v>
      </c>
      <c r="H12" s="30">
        <f>ROUND(G12*F12,2)</f>
        <v>323.52999999999997</v>
      </c>
    </row>
    <row r="13" spans="1:8" ht="30" x14ac:dyDescent="0.25">
      <c r="A13" s="25" t="s">
        <v>14</v>
      </c>
      <c r="B13" s="43">
        <v>40313</v>
      </c>
      <c r="C13" s="28" t="s">
        <v>53</v>
      </c>
      <c r="D13" s="50" t="s">
        <v>70</v>
      </c>
      <c r="E13" s="28" t="s">
        <v>12</v>
      </c>
      <c r="F13" s="27">
        <v>4.53</v>
      </c>
      <c r="G13" s="43">
        <v>73.66</v>
      </c>
      <c r="H13" s="30">
        <f>ROUND(G13*F13,2)</f>
        <v>333.68</v>
      </c>
    </row>
    <row r="14" spans="1:8" x14ac:dyDescent="0.25">
      <c r="A14" s="25" t="s">
        <v>14</v>
      </c>
      <c r="B14" s="43">
        <v>40754</v>
      </c>
      <c r="C14" s="28" t="s">
        <v>54</v>
      </c>
      <c r="D14" s="44" t="s">
        <v>73</v>
      </c>
      <c r="E14" s="28" t="s">
        <v>12</v>
      </c>
      <c r="F14" s="27">
        <f>'MEMÓRIA DE CÁLCULO'!K12</f>
        <v>120.72</v>
      </c>
      <c r="G14" s="43">
        <v>1.17</v>
      </c>
      <c r="H14" s="30">
        <f>ROUND(G14*F14,2)</f>
        <v>141.24</v>
      </c>
    </row>
    <row r="15" spans="1:8" x14ac:dyDescent="0.25">
      <c r="A15" s="25" t="s">
        <v>47</v>
      </c>
      <c r="B15" s="43">
        <v>140903</v>
      </c>
      <c r="C15" s="28" t="s">
        <v>64</v>
      </c>
      <c r="D15" s="44" t="s">
        <v>75</v>
      </c>
      <c r="E15" s="28" t="s">
        <v>76</v>
      </c>
      <c r="F15" s="27">
        <f>'MEMÓRIA DE CÁLCULO'!K13</f>
        <v>16</v>
      </c>
      <c r="G15" s="43">
        <v>41.33</v>
      </c>
      <c r="H15" s="30">
        <f>ROUND(G15*F15,2)</f>
        <v>661.28</v>
      </c>
    </row>
    <row r="16" spans="1:8" x14ac:dyDescent="0.25">
      <c r="A16" s="25" t="s">
        <v>14</v>
      </c>
      <c r="B16" s="43">
        <v>42658</v>
      </c>
      <c r="C16" s="28" t="s">
        <v>66</v>
      </c>
      <c r="D16" s="44" t="s">
        <v>65</v>
      </c>
      <c r="E16" s="28" t="s">
        <v>12</v>
      </c>
      <c r="F16" s="27">
        <f>'MEMÓRIA DE CÁLCULO'!K14</f>
        <v>120.72</v>
      </c>
      <c r="G16" s="43">
        <v>38.520000000000003</v>
      </c>
      <c r="H16" s="30">
        <f t="shared" ref="H16" si="0">ROUND(G16*F16,2)</f>
        <v>4650.13</v>
      </c>
    </row>
    <row r="17" spans="1:8" ht="30" x14ac:dyDescent="0.25">
      <c r="A17" s="25" t="s">
        <v>47</v>
      </c>
      <c r="B17" s="43">
        <v>40237</v>
      </c>
      <c r="C17" s="28" t="s">
        <v>67</v>
      </c>
      <c r="D17" s="50" t="s">
        <v>71</v>
      </c>
      <c r="E17" s="28" t="s">
        <v>45</v>
      </c>
      <c r="F17" s="27">
        <v>18.11</v>
      </c>
      <c r="G17" s="43">
        <v>526.96</v>
      </c>
      <c r="H17" s="30">
        <f>ROUND(G17*F17,2)</f>
        <v>9543.25</v>
      </c>
    </row>
    <row r="18" spans="1:8" x14ac:dyDescent="0.25">
      <c r="A18" s="47"/>
      <c r="B18" s="47"/>
      <c r="C18" s="47" t="s">
        <v>15</v>
      </c>
      <c r="D18" s="22" t="s">
        <v>55</v>
      </c>
      <c r="E18" s="47"/>
      <c r="F18" s="23"/>
      <c r="G18" s="23"/>
      <c r="H18" s="24">
        <f>H19</f>
        <v>1661.11</v>
      </c>
    </row>
    <row r="19" spans="1:8" x14ac:dyDescent="0.25">
      <c r="A19" s="25" t="s">
        <v>14</v>
      </c>
      <c r="B19" s="43">
        <v>40924</v>
      </c>
      <c r="C19" s="25" t="s">
        <v>56</v>
      </c>
      <c r="D19" s="44" t="s">
        <v>68</v>
      </c>
      <c r="E19" s="25" t="s">
        <v>12</v>
      </c>
      <c r="F19" s="31">
        <f>'MEMÓRIA DE CÁLCULO'!K17</f>
        <v>120.72</v>
      </c>
      <c r="G19" s="43">
        <v>13.76</v>
      </c>
      <c r="H19" s="27">
        <f>ROUND(G19*F19,2)</f>
        <v>1661.11</v>
      </c>
    </row>
    <row r="20" spans="1:8" x14ac:dyDescent="0.25">
      <c r="A20" s="96" t="s">
        <v>46</v>
      </c>
      <c r="B20" s="96"/>
      <c r="C20" s="96"/>
      <c r="D20" s="96"/>
      <c r="E20" s="96"/>
      <c r="F20" s="96"/>
      <c r="G20" s="96"/>
      <c r="H20" s="32">
        <f>SUM(H9,H11,H18)</f>
        <v>18789.260000000002</v>
      </c>
    </row>
    <row r="21" spans="1:8" ht="4.5" customHeight="1" x14ac:dyDescent="0.25">
      <c r="A21" s="97"/>
      <c r="B21" s="97"/>
      <c r="C21" s="97"/>
      <c r="D21" s="97"/>
      <c r="E21" s="97"/>
      <c r="F21" s="97"/>
      <c r="G21" s="97"/>
      <c r="H21" s="97"/>
    </row>
    <row r="22" spans="1:8" ht="15.75" x14ac:dyDescent="0.25">
      <c r="A22" s="92" t="s">
        <v>74</v>
      </c>
      <c r="B22" s="92"/>
      <c r="C22" s="92"/>
      <c r="D22" s="92"/>
      <c r="E22" s="92"/>
      <c r="F22" s="92"/>
      <c r="G22" s="92"/>
      <c r="H22" s="92"/>
    </row>
    <row r="23" spans="1:8" ht="15.75" x14ac:dyDescent="0.25">
      <c r="A23" s="93" t="s">
        <v>0</v>
      </c>
      <c r="B23" s="93"/>
      <c r="C23" s="93" t="s">
        <v>3</v>
      </c>
      <c r="D23" s="93" t="s">
        <v>49</v>
      </c>
      <c r="E23" s="93" t="s">
        <v>4</v>
      </c>
      <c r="F23" s="94" t="s">
        <v>5</v>
      </c>
      <c r="G23" s="94" t="s">
        <v>6</v>
      </c>
      <c r="H23" s="95" t="s">
        <v>7</v>
      </c>
    </row>
    <row r="24" spans="1:8" ht="15.75" x14ac:dyDescent="0.25">
      <c r="A24" s="46" t="s">
        <v>1</v>
      </c>
      <c r="B24" s="46" t="s">
        <v>2</v>
      </c>
      <c r="C24" s="93"/>
      <c r="D24" s="93"/>
      <c r="E24" s="93"/>
      <c r="F24" s="94"/>
      <c r="G24" s="94"/>
      <c r="H24" s="95"/>
    </row>
    <row r="25" spans="1:8" x14ac:dyDescent="0.25">
      <c r="A25" s="47"/>
      <c r="B25" s="47"/>
      <c r="C25" s="47" t="s">
        <v>9</v>
      </c>
      <c r="D25" s="22" t="s">
        <v>10</v>
      </c>
      <c r="E25" s="47"/>
      <c r="F25" s="23"/>
      <c r="G25" s="23"/>
      <c r="H25" s="24">
        <f>SUM(H26:H26)</f>
        <v>1475.04</v>
      </c>
    </row>
    <row r="26" spans="1:8" x14ac:dyDescent="0.25">
      <c r="A26" s="25" t="s">
        <v>14</v>
      </c>
      <c r="B26" s="25">
        <v>41500</v>
      </c>
      <c r="C26" s="25" t="s">
        <v>11</v>
      </c>
      <c r="D26" s="26" t="s">
        <v>50</v>
      </c>
      <c r="E26" s="25" t="s">
        <v>12</v>
      </c>
      <c r="F26" s="27">
        <f>'MEMÓRIA DE CÁLCULO'!K22</f>
        <v>8</v>
      </c>
      <c r="G26" s="27">
        <v>184.38</v>
      </c>
      <c r="H26" s="27">
        <f>ROUND(G26*F26,2)</f>
        <v>1475.04</v>
      </c>
    </row>
    <row r="27" spans="1:8" x14ac:dyDescent="0.25">
      <c r="A27" s="47"/>
      <c r="B27" s="47"/>
      <c r="C27" s="47" t="s">
        <v>13</v>
      </c>
      <c r="D27" s="22" t="s">
        <v>69</v>
      </c>
      <c r="E27" s="47"/>
      <c r="F27" s="24"/>
      <c r="G27" s="24"/>
      <c r="H27" s="24">
        <f>SUM(H28:H33)</f>
        <v>9502.619999999999</v>
      </c>
    </row>
    <row r="28" spans="1:8" x14ac:dyDescent="0.25">
      <c r="A28" s="25" t="s">
        <v>14</v>
      </c>
      <c r="B28" s="28">
        <v>40867</v>
      </c>
      <c r="C28" s="28" t="s">
        <v>51</v>
      </c>
      <c r="D28" s="29" t="s">
        <v>52</v>
      </c>
      <c r="E28" s="28" t="s">
        <v>12</v>
      </c>
      <c r="F28" s="27">
        <f>'MEMÓRIA DE CÁLCULO'!K24</f>
        <v>71.2</v>
      </c>
      <c r="G28" s="30">
        <v>2.68</v>
      </c>
      <c r="H28" s="30">
        <f>ROUND(G28*F28,2)</f>
        <v>190.82</v>
      </c>
    </row>
    <row r="29" spans="1:8" ht="30" x14ac:dyDescent="0.25">
      <c r="A29" s="25" t="s">
        <v>14</v>
      </c>
      <c r="B29" s="43">
        <v>40313</v>
      </c>
      <c r="C29" s="28" t="s">
        <v>53</v>
      </c>
      <c r="D29" s="50" t="s">
        <v>70</v>
      </c>
      <c r="E29" s="28" t="s">
        <v>12</v>
      </c>
      <c r="F29" s="27">
        <f>'MEMÓRIA DE CÁLCULO'!K25</f>
        <v>2.67</v>
      </c>
      <c r="G29" s="43">
        <v>73.66</v>
      </c>
      <c r="H29" s="30">
        <f t="shared" ref="H29:H33" si="1">ROUND(G29*F29,2)</f>
        <v>196.67</v>
      </c>
    </row>
    <row r="30" spans="1:8" x14ac:dyDescent="0.25">
      <c r="A30" s="25" t="s">
        <v>14</v>
      </c>
      <c r="B30" s="43">
        <v>40754</v>
      </c>
      <c r="C30" s="28" t="s">
        <v>54</v>
      </c>
      <c r="D30" s="44" t="s">
        <v>73</v>
      </c>
      <c r="E30" s="28" t="s">
        <v>12</v>
      </c>
      <c r="F30" s="27">
        <f>'MEMÓRIA DE CÁLCULO'!K26</f>
        <v>71.2</v>
      </c>
      <c r="G30" s="43">
        <v>1.17</v>
      </c>
      <c r="H30" s="30">
        <f t="shared" si="1"/>
        <v>83.3</v>
      </c>
    </row>
    <row r="31" spans="1:8" x14ac:dyDescent="0.25">
      <c r="A31" s="25" t="s">
        <v>47</v>
      </c>
      <c r="B31" s="43">
        <v>140903</v>
      </c>
      <c r="C31" s="28" t="s">
        <v>64</v>
      </c>
      <c r="D31" s="44" t="s">
        <v>75</v>
      </c>
      <c r="E31" s="28" t="s">
        <v>76</v>
      </c>
      <c r="F31" s="27">
        <f>'MEMÓRIA DE CÁLCULO'!K27</f>
        <v>16</v>
      </c>
      <c r="G31" s="43">
        <v>41.33</v>
      </c>
      <c r="H31" s="30">
        <f t="shared" si="1"/>
        <v>661.28</v>
      </c>
    </row>
    <row r="32" spans="1:8" x14ac:dyDescent="0.25">
      <c r="A32" s="25" t="s">
        <v>14</v>
      </c>
      <c r="B32" s="43">
        <v>42658</v>
      </c>
      <c r="C32" s="28" t="s">
        <v>66</v>
      </c>
      <c r="D32" s="44" t="s">
        <v>65</v>
      </c>
      <c r="E32" s="28" t="s">
        <v>12</v>
      </c>
      <c r="F32" s="27">
        <f>'MEMÓRIA DE CÁLCULO'!K28</f>
        <v>71.2</v>
      </c>
      <c r="G32" s="43">
        <v>38.520000000000003</v>
      </c>
      <c r="H32" s="30">
        <f t="shared" si="1"/>
        <v>2742.62</v>
      </c>
    </row>
    <row r="33" spans="1:8" ht="30" x14ac:dyDescent="0.25">
      <c r="A33" s="25" t="s">
        <v>47</v>
      </c>
      <c r="B33" s="43">
        <v>40237</v>
      </c>
      <c r="C33" s="28" t="s">
        <v>67</v>
      </c>
      <c r="D33" s="50" t="s">
        <v>71</v>
      </c>
      <c r="E33" s="28" t="s">
        <v>45</v>
      </c>
      <c r="F33" s="27">
        <f>'MEMÓRIA DE CÁLCULO'!K29</f>
        <v>10.68</v>
      </c>
      <c r="G33" s="43">
        <v>526.96</v>
      </c>
      <c r="H33" s="30">
        <f t="shared" si="1"/>
        <v>5627.93</v>
      </c>
    </row>
    <row r="34" spans="1:8" x14ac:dyDescent="0.25">
      <c r="A34" s="47"/>
      <c r="B34" s="47"/>
      <c r="C34" s="47" t="s">
        <v>15</v>
      </c>
      <c r="D34" s="22" t="s">
        <v>55</v>
      </c>
      <c r="E34" s="47"/>
      <c r="F34" s="23"/>
      <c r="G34" s="23"/>
      <c r="H34" s="24">
        <f>SUM(H35:H35)</f>
        <v>979.71</v>
      </c>
    </row>
    <row r="35" spans="1:8" x14ac:dyDescent="0.25">
      <c r="A35" s="28" t="s">
        <v>14</v>
      </c>
      <c r="B35" s="43">
        <v>40924</v>
      </c>
      <c r="C35" s="25" t="s">
        <v>56</v>
      </c>
      <c r="D35" s="44" t="s">
        <v>68</v>
      </c>
      <c r="E35" s="28" t="s">
        <v>12</v>
      </c>
      <c r="F35" s="33">
        <f>'MEMÓRIA DE CÁLCULO'!K31</f>
        <v>71.2</v>
      </c>
      <c r="G35" s="43">
        <v>13.76</v>
      </c>
      <c r="H35" s="30">
        <f>ROUND(G35*F35,2)</f>
        <v>979.71</v>
      </c>
    </row>
    <row r="36" spans="1:8" x14ac:dyDescent="0.25">
      <c r="A36" s="96" t="s">
        <v>46</v>
      </c>
      <c r="B36" s="96"/>
      <c r="C36" s="96"/>
      <c r="D36" s="96"/>
      <c r="E36" s="96"/>
      <c r="F36" s="96"/>
      <c r="G36" s="96"/>
      <c r="H36" s="32">
        <f>SUM(H25,H27,H34)</f>
        <v>11957.369999999999</v>
      </c>
    </row>
    <row r="37" spans="1:8" ht="4.5" customHeight="1" x14ac:dyDescent="0.25">
      <c r="A37" s="97"/>
      <c r="B37" s="97"/>
      <c r="C37" s="97"/>
      <c r="D37" s="97"/>
      <c r="E37" s="97"/>
      <c r="F37" s="97"/>
      <c r="G37" s="97"/>
      <c r="H37" s="97"/>
    </row>
    <row r="38" spans="1:8" ht="15.75" x14ac:dyDescent="0.25">
      <c r="A38" s="98" t="s">
        <v>59</v>
      </c>
      <c r="B38" s="98"/>
      <c r="C38" s="98"/>
      <c r="D38" s="98"/>
      <c r="E38" s="98"/>
      <c r="F38" s="98"/>
      <c r="G38" s="98"/>
      <c r="H38" s="48">
        <f>SUM(H20,H36)</f>
        <v>30746.63</v>
      </c>
    </row>
  </sheetData>
  <mergeCells count="30">
    <mergeCell ref="A36:G36"/>
    <mergeCell ref="A21:H21"/>
    <mergeCell ref="A37:H37"/>
    <mergeCell ref="A38:G38"/>
    <mergeCell ref="A20:G20"/>
    <mergeCell ref="A22:H22"/>
    <mergeCell ref="A23:B23"/>
    <mergeCell ref="C23:C24"/>
    <mergeCell ref="D23:D24"/>
    <mergeCell ref="E23:E24"/>
    <mergeCell ref="F23:F24"/>
    <mergeCell ref="G23:G24"/>
    <mergeCell ref="H23:H24"/>
    <mergeCell ref="A5:H5"/>
    <mergeCell ref="A6:H6"/>
    <mergeCell ref="C7:C8"/>
    <mergeCell ref="D7:D8"/>
    <mergeCell ref="E7:E8"/>
    <mergeCell ref="F7:F8"/>
    <mergeCell ref="G7:G8"/>
    <mergeCell ref="H7:H8"/>
    <mergeCell ref="A7:B7"/>
    <mergeCell ref="E2:H2"/>
    <mergeCell ref="E3:H3"/>
    <mergeCell ref="E1:H1"/>
    <mergeCell ref="A1:D2"/>
    <mergeCell ref="A3:D3"/>
    <mergeCell ref="A4:D4"/>
    <mergeCell ref="G4:H4"/>
    <mergeCell ref="E4:F4"/>
  </mergeCells>
  <printOptions horizontalCentered="1"/>
  <pageMargins left="0.51181102362204722" right="0.51181102362204722" top="1.2598425196850394" bottom="0.78740157480314965" header="0.31496062992125984" footer="0.31496062992125984"/>
  <pageSetup paperSize="9" scale="75" fitToWidth="0" orientation="landscape" verticalDpi="0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view="pageBreakPreview" topLeftCell="A10" zoomScale="80" zoomScaleNormal="100" zoomScaleSheetLayoutView="80" zoomScalePageLayoutView="60" workbookViewId="0">
      <selection activeCell="C26" sqref="C26"/>
    </sheetView>
  </sheetViews>
  <sheetFormatPr defaultRowHeight="15.75" x14ac:dyDescent="0.25"/>
  <cols>
    <col min="1" max="1" width="7.85546875" style="19" customWidth="1"/>
    <col min="2" max="2" width="67.7109375" style="12" customWidth="1"/>
    <col min="3" max="3" width="11.5703125" style="19" customWidth="1"/>
    <col min="4" max="4" width="9.140625" style="20" customWidth="1"/>
    <col min="5" max="5" width="11.85546875" style="20" customWidth="1"/>
    <col min="6" max="7" width="9.140625" style="20"/>
    <col min="8" max="8" width="10.7109375" style="20" customWidth="1"/>
    <col min="9" max="9" width="11" style="20" customWidth="1"/>
    <col min="10" max="10" width="12.7109375" style="20" customWidth="1"/>
    <col min="11" max="11" width="11.7109375" style="20" customWidth="1"/>
    <col min="12" max="16384" width="9.140625" style="12"/>
  </cols>
  <sheetData>
    <row r="1" spans="1:11" ht="39.75" customHeight="1" x14ac:dyDescent="0.25">
      <c r="A1" s="99" t="s">
        <v>85</v>
      </c>
      <c r="B1" s="99"/>
      <c r="C1" s="99"/>
      <c r="D1" s="99"/>
      <c r="E1" s="99"/>
      <c r="F1" s="100" t="s">
        <v>16</v>
      </c>
      <c r="G1" s="100"/>
      <c r="H1" s="100"/>
      <c r="I1" s="100"/>
      <c r="J1" s="100"/>
      <c r="K1" s="100"/>
    </row>
    <row r="2" spans="1:11" ht="17.25" x14ac:dyDescent="0.25">
      <c r="A2" s="101" t="s">
        <v>83</v>
      </c>
      <c r="B2" s="101"/>
      <c r="C2" s="101"/>
      <c r="D2" s="101"/>
      <c r="E2" s="101"/>
      <c r="F2" s="100"/>
      <c r="G2" s="100"/>
      <c r="H2" s="100"/>
      <c r="I2" s="100"/>
      <c r="J2" s="100"/>
      <c r="K2" s="100"/>
    </row>
    <row r="3" spans="1:11" ht="17.25" x14ac:dyDescent="0.25">
      <c r="A3" s="101" t="s">
        <v>63</v>
      </c>
      <c r="B3" s="101"/>
      <c r="C3" s="101"/>
      <c r="D3" s="101"/>
      <c r="E3" s="101"/>
      <c r="F3" s="100"/>
      <c r="G3" s="100"/>
      <c r="H3" s="100"/>
      <c r="I3" s="100"/>
      <c r="J3" s="100"/>
      <c r="K3" s="100"/>
    </row>
    <row r="4" spans="1:1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x14ac:dyDescent="0.25">
      <c r="A5" s="92" t="str">
        <f>'[1]PLANILHA ORÇAMENTÁRIA'!A5:H5</f>
        <v>ITARANINHA - ES-164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x14ac:dyDescent="0.25">
      <c r="A6" s="34" t="s">
        <v>3</v>
      </c>
      <c r="B6" s="35" t="s">
        <v>17</v>
      </c>
      <c r="C6" s="35" t="s">
        <v>57</v>
      </c>
      <c r="D6" s="36" t="s">
        <v>5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7</v>
      </c>
    </row>
    <row r="7" spans="1:11" x14ac:dyDescent="0.25">
      <c r="A7" s="37" t="s">
        <v>9</v>
      </c>
      <c r="B7" s="38" t="str">
        <f>'[1]PLANILHA ORÇAMENTÁRIA'!D8</f>
        <v>SERVIÇOS PRELIMINARES</v>
      </c>
      <c r="C7" s="37"/>
      <c r="D7" s="39"/>
      <c r="E7" s="39"/>
      <c r="F7" s="39"/>
      <c r="G7" s="39"/>
      <c r="H7" s="39"/>
      <c r="I7" s="39"/>
      <c r="J7" s="39"/>
      <c r="K7" s="39"/>
    </row>
    <row r="8" spans="1:11" x14ac:dyDescent="0.25">
      <c r="A8" s="13" t="s">
        <v>11</v>
      </c>
      <c r="B8" s="14" t="str">
        <f>'[1]PLANILHA ORÇAMENTÁRIA'!D9</f>
        <v>Placa de obra nas dimensões de 3,0 x 6,0 m, padrão DER-ES</v>
      </c>
      <c r="C8" s="15" t="s">
        <v>12</v>
      </c>
      <c r="D8" s="3"/>
      <c r="E8" s="3">
        <v>4</v>
      </c>
      <c r="F8" s="3"/>
      <c r="G8" s="3">
        <v>2</v>
      </c>
      <c r="H8" s="3">
        <f>G8*E8</f>
        <v>8</v>
      </c>
      <c r="I8" s="3"/>
      <c r="J8" s="3"/>
      <c r="K8" s="3">
        <f>H8</f>
        <v>8</v>
      </c>
    </row>
    <row r="9" spans="1:11" x14ac:dyDescent="0.25">
      <c r="A9" s="37" t="s">
        <v>13</v>
      </c>
      <c r="B9" s="38" t="str">
        <f>'PLANILHA ORÇAMENTÁRIA'!D11</f>
        <v>FAIXA ELEVADA</v>
      </c>
      <c r="C9" s="37"/>
      <c r="D9" s="39"/>
      <c r="E9" s="39"/>
      <c r="F9" s="39"/>
      <c r="G9" s="39"/>
      <c r="H9" s="39"/>
      <c r="I9" s="39"/>
      <c r="J9" s="39"/>
      <c r="K9" s="40"/>
    </row>
    <row r="10" spans="1:11" x14ac:dyDescent="0.25">
      <c r="A10" s="15" t="s">
        <v>51</v>
      </c>
      <c r="B10" s="16" t="str">
        <f>'PLANILHA ORÇAMENTÁRIA'!D28</f>
        <v>Demolição e remoção de pavimento asfáltico</v>
      </c>
      <c r="C10" s="15" t="str">
        <f>'[1]PLANILHA ORÇAMENTÁRIA'!E11</f>
        <v>m²</v>
      </c>
      <c r="D10" s="17"/>
      <c r="E10" s="3">
        <v>8</v>
      </c>
      <c r="F10" s="17">
        <v>15.09</v>
      </c>
      <c r="G10" s="3"/>
      <c r="H10" s="3">
        <f>F10*E10</f>
        <v>120.72</v>
      </c>
      <c r="I10" s="3"/>
      <c r="J10" s="3"/>
      <c r="K10" s="3">
        <f>H10</f>
        <v>120.72</v>
      </c>
    </row>
    <row r="11" spans="1:11" ht="31.5" x14ac:dyDescent="0.25">
      <c r="A11" s="49" t="s">
        <v>53</v>
      </c>
      <c r="B11" s="16" t="str">
        <f>'PLANILHA ORÇAMENTÁRIA'!D29</f>
        <v>Formas planas de madeira com 04 (quatro) reaproveitamentos, inclusive fornecimento e transporte das madeiras</v>
      </c>
      <c r="C11" s="41" t="s">
        <v>12</v>
      </c>
      <c r="D11" s="41"/>
      <c r="E11" s="3">
        <v>30.18</v>
      </c>
      <c r="F11" s="17"/>
      <c r="G11" s="3">
        <v>0.15</v>
      </c>
      <c r="H11" s="41"/>
      <c r="I11" s="41">
        <f>G11*E11</f>
        <v>4.5270000000000001</v>
      </c>
      <c r="J11" s="41"/>
      <c r="K11" s="41">
        <f>I11</f>
        <v>4.5270000000000001</v>
      </c>
    </row>
    <row r="12" spans="1:11" x14ac:dyDescent="0.25">
      <c r="A12" s="49" t="s">
        <v>54</v>
      </c>
      <c r="B12" s="16" t="str">
        <f>'PLANILHA ORÇAMENTÁRIA'!D30</f>
        <v>Regularização e compactação do sub-leito (100% P.I.) H = 0,20 m</v>
      </c>
      <c r="C12" s="15" t="str">
        <f>'[1]PLANILHA ORÇAMENTÁRIA'!E38</f>
        <v>m²</v>
      </c>
      <c r="D12" s="17"/>
      <c r="E12" s="3">
        <v>8</v>
      </c>
      <c r="F12" s="17">
        <v>15.09</v>
      </c>
      <c r="G12" s="3"/>
      <c r="H12" s="3">
        <f>F12*E12</f>
        <v>120.72</v>
      </c>
      <c r="I12" s="3"/>
      <c r="J12" s="3"/>
      <c r="K12" s="3">
        <f>H12</f>
        <v>120.72</v>
      </c>
    </row>
    <row r="13" spans="1:11" ht="30" x14ac:dyDescent="0.25">
      <c r="A13" s="49" t="s">
        <v>64</v>
      </c>
      <c r="B13" s="52" t="s">
        <v>75</v>
      </c>
      <c r="C13" s="49" t="s">
        <v>76</v>
      </c>
      <c r="D13" s="17"/>
      <c r="E13" s="3">
        <v>16</v>
      </c>
      <c r="F13" s="17"/>
      <c r="G13" s="3"/>
      <c r="H13" s="3"/>
      <c r="I13" s="3"/>
      <c r="J13" s="3"/>
      <c r="K13" s="3">
        <f>E13</f>
        <v>16</v>
      </c>
    </row>
    <row r="14" spans="1:11" ht="31.5" x14ac:dyDescent="0.25">
      <c r="A14" s="49" t="s">
        <v>66</v>
      </c>
      <c r="B14" s="16" t="str">
        <f>'PLANILHA ORÇAMENTÁRIA'!D32</f>
        <v>Tela de aço soldada Telcon Q-196 ou similar, fornecimento e assentamento.</v>
      </c>
      <c r="C14" s="15" t="s">
        <v>12</v>
      </c>
      <c r="D14" s="17"/>
      <c r="E14" s="3">
        <v>8</v>
      </c>
      <c r="F14" s="17">
        <v>15.09</v>
      </c>
      <c r="G14" s="3"/>
      <c r="H14" s="3">
        <f>F14*E14</f>
        <v>120.72</v>
      </c>
      <c r="I14" s="3"/>
      <c r="J14" s="45"/>
      <c r="K14" s="3">
        <f>H14</f>
        <v>120.72</v>
      </c>
    </row>
    <row r="15" spans="1:11" ht="35.25" customHeight="1" x14ac:dyDescent="0.25">
      <c r="A15" s="49" t="s">
        <v>67</v>
      </c>
      <c r="B15" s="16" t="str">
        <f>'PLANILHA ORÇAMENTÁRIA'!D33</f>
        <v>Fornecimento, preparo e aplicação de concreto Fck=25 MPa (brita 1 e 2) - (5% de perdas já incluído no custo)</v>
      </c>
      <c r="C15" s="15" t="s">
        <v>45</v>
      </c>
      <c r="D15" s="17"/>
      <c r="E15" s="3">
        <v>8</v>
      </c>
      <c r="F15" s="17">
        <v>15.09</v>
      </c>
      <c r="G15" s="3">
        <v>0.15</v>
      </c>
      <c r="H15" s="3"/>
      <c r="I15" s="3">
        <f>G15*F15*E15</f>
        <v>18.108000000000001</v>
      </c>
      <c r="J15" s="3"/>
      <c r="K15" s="3">
        <f>I15</f>
        <v>18.108000000000001</v>
      </c>
    </row>
    <row r="16" spans="1:11" x14ac:dyDescent="0.25">
      <c r="A16" s="37" t="s">
        <v>15</v>
      </c>
      <c r="B16" s="38" t="str">
        <f>'[1]PLANILHA ORÇAMENTÁRIA'!D14</f>
        <v>SINALIZAÇÃO</v>
      </c>
      <c r="C16" s="37"/>
      <c r="D16" s="39"/>
      <c r="E16" s="39"/>
      <c r="F16" s="39"/>
      <c r="G16" s="39"/>
      <c r="H16" s="39"/>
      <c r="I16" s="39"/>
      <c r="J16" s="39"/>
      <c r="K16" s="39"/>
    </row>
    <row r="17" spans="1:11" ht="15.75" customHeight="1" x14ac:dyDescent="0.25">
      <c r="A17" s="13" t="s">
        <v>58</v>
      </c>
      <c r="B17" s="42" t="str">
        <f>'[1]PLANILHA ORÇAMENTÁRIA'!D41</f>
        <v>Sinalização horizontal TMD=600, vida útil 2 a 3 anos, taxa=0,80 L/m²</v>
      </c>
      <c r="C17" s="13" t="str">
        <f>'[1]PLANILHA ORÇAMENTÁRIA'!E41</f>
        <v>m²</v>
      </c>
      <c r="E17" s="17">
        <v>8</v>
      </c>
      <c r="F17" s="17">
        <v>15.09</v>
      </c>
      <c r="G17" s="17"/>
      <c r="H17" s="17">
        <f>F17*E17</f>
        <v>120.72</v>
      </c>
      <c r="I17" s="17"/>
      <c r="J17" s="17"/>
      <c r="K17" s="17">
        <f>H17</f>
        <v>120.72</v>
      </c>
    </row>
    <row r="18" spans="1:11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x14ac:dyDescent="0.25">
      <c r="A19" s="92" t="str">
        <f>'PLANILHA ORÇAMENTÁRIA'!A22:H22</f>
        <v>RODOVIA GALERANO AFONSO VENTURINI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x14ac:dyDescent="0.25">
      <c r="A20" s="34" t="s">
        <v>3</v>
      </c>
      <c r="B20" s="35" t="s">
        <v>17</v>
      </c>
      <c r="C20" s="35" t="s">
        <v>57</v>
      </c>
      <c r="D20" s="36" t="s">
        <v>5</v>
      </c>
      <c r="E20" s="36" t="s">
        <v>18</v>
      </c>
      <c r="F20" s="36" t="s">
        <v>19</v>
      </c>
      <c r="G20" s="36" t="s">
        <v>20</v>
      </c>
      <c r="H20" s="36" t="s">
        <v>21</v>
      </c>
      <c r="I20" s="36" t="s">
        <v>22</v>
      </c>
      <c r="J20" s="36" t="s">
        <v>23</v>
      </c>
      <c r="K20" s="36" t="s">
        <v>7</v>
      </c>
    </row>
    <row r="21" spans="1:11" x14ac:dyDescent="0.25">
      <c r="A21" s="37" t="s">
        <v>9</v>
      </c>
      <c r="B21" s="38" t="str">
        <f>'PLANILHA ORÇAMENTÁRIA'!D25</f>
        <v>SERVIÇOS PRELIMINARES</v>
      </c>
      <c r="C21" s="37"/>
      <c r="D21" s="39"/>
      <c r="E21" s="39"/>
      <c r="F21" s="39"/>
      <c r="G21" s="39"/>
      <c r="H21" s="39"/>
      <c r="I21" s="39"/>
      <c r="J21" s="39"/>
      <c r="K21" s="39"/>
    </row>
    <row r="22" spans="1:11" x14ac:dyDescent="0.25">
      <c r="A22" s="13" t="s">
        <v>11</v>
      </c>
      <c r="B22" s="14" t="str">
        <f>'PLANILHA ORÇAMENTÁRIA'!D26</f>
        <v>Placa de obra nas dimensões de 3,0 x 6,0 m, padrão DER-ES</v>
      </c>
      <c r="C22" s="15" t="s">
        <v>12</v>
      </c>
      <c r="D22" s="3"/>
      <c r="E22" s="3">
        <v>4</v>
      </c>
      <c r="F22" s="3"/>
      <c r="G22" s="3">
        <v>2</v>
      </c>
      <c r="H22" s="3">
        <f>G22*E22</f>
        <v>8</v>
      </c>
      <c r="I22" s="3"/>
      <c r="J22" s="3"/>
      <c r="K22" s="3">
        <f>H22</f>
        <v>8</v>
      </c>
    </row>
    <row r="23" spans="1:11" x14ac:dyDescent="0.25">
      <c r="A23" s="37" t="s">
        <v>13</v>
      </c>
      <c r="B23" s="38" t="str">
        <f>'PLANILHA ORÇAMENTÁRIA'!D27</f>
        <v>FAIXA ELEVADA</v>
      </c>
      <c r="C23" s="37"/>
      <c r="D23" s="39"/>
      <c r="E23" s="39"/>
      <c r="F23" s="39"/>
      <c r="G23" s="39"/>
      <c r="H23" s="39"/>
      <c r="I23" s="39"/>
      <c r="J23" s="39"/>
      <c r="K23" s="40"/>
    </row>
    <row r="24" spans="1:11" x14ac:dyDescent="0.25">
      <c r="A24" s="15" t="s">
        <v>51</v>
      </c>
      <c r="B24" s="16" t="str">
        <f>'PLANILHA ORÇAMENTÁRIA'!D28</f>
        <v>Demolição e remoção de pavimento asfáltico</v>
      </c>
      <c r="C24" s="15" t="s">
        <v>12</v>
      </c>
      <c r="D24" s="17"/>
      <c r="E24" s="3">
        <v>8</v>
      </c>
      <c r="F24" s="3">
        <v>8.9</v>
      </c>
      <c r="G24" s="3"/>
      <c r="H24" s="3">
        <f t="shared" ref="H24" si="0">F24*E24</f>
        <v>71.2</v>
      </c>
      <c r="I24" s="3"/>
      <c r="J24" s="3"/>
      <c r="K24" s="3">
        <f>H24</f>
        <v>71.2</v>
      </c>
    </row>
    <row r="25" spans="1:11" ht="31.5" x14ac:dyDescent="0.25">
      <c r="A25" s="49" t="s">
        <v>53</v>
      </c>
      <c r="B25" s="16" t="str">
        <f>'PLANILHA ORÇAMENTÁRIA'!D29</f>
        <v>Formas planas de madeira com 04 (quatro) reaproveitamentos, inclusive fornecimento e transporte das madeiras</v>
      </c>
      <c r="C25" s="41" t="s">
        <v>12</v>
      </c>
      <c r="D25" s="41"/>
      <c r="E25" s="3">
        <v>17.8</v>
      </c>
      <c r="F25" s="3"/>
      <c r="G25" s="3">
        <v>0.15</v>
      </c>
      <c r="H25" s="41"/>
      <c r="I25" s="3">
        <f>G25*E25</f>
        <v>2.67</v>
      </c>
      <c r="J25" s="3"/>
      <c r="K25" s="41">
        <f>I25</f>
        <v>2.67</v>
      </c>
    </row>
    <row r="26" spans="1:11" ht="37.5" customHeight="1" x14ac:dyDescent="0.25">
      <c r="A26" s="49" t="s">
        <v>54</v>
      </c>
      <c r="B26" s="16" t="str">
        <f>'PLANILHA ORÇAMENTÁRIA'!D30</f>
        <v>Regularização e compactação do sub-leito (100% P.I.) H = 0,20 m</v>
      </c>
      <c r="C26" s="41" t="s">
        <v>12</v>
      </c>
      <c r="D26" s="41"/>
      <c r="E26" s="41">
        <v>8</v>
      </c>
      <c r="F26" s="41">
        <v>8.9</v>
      </c>
      <c r="G26" s="41"/>
      <c r="H26" s="41">
        <f>F26*E26</f>
        <v>71.2</v>
      </c>
      <c r="I26" s="3"/>
      <c r="J26" s="3"/>
      <c r="K26" s="41">
        <f>H26</f>
        <v>71.2</v>
      </c>
    </row>
    <row r="27" spans="1:11" ht="30" x14ac:dyDescent="0.25">
      <c r="A27" s="49" t="s">
        <v>64</v>
      </c>
      <c r="B27" s="52" t="s">
        <v>75</v>
      </c>
      <c r="C27" s="41" t="s">
        <v>76</v>
      </c>
      <c r="D27" s="41"/>
      <c r="E27" s="41">
        <v>16</v>
      </c>
      <c r="F27" s="41"/>
      <c r="G27" s="41"/>
      <c r="H27" s="41"/>
      <c r="I27" s="3"/>
      <c r="J27" s="3"/>
      <c r="K27" s="41">
        <f>E27</f>
        <v>16</v>
      </c>
    </row>
    <row r="28" spans="1:11" ht="31.5" x14ac:dyDescent="0.25">
      <c r="A28" s="49" t="s">
        <v>66</v>
      </c>
      <c r="B28" s="16" t="str">
        <f>'PLANILHA ORÇAMENTÁRIA'!D32</f>
        <v>Tela de aço soldada Telcon Q-196 ou similar, fornecimento e assentamento.</v>
      </c>
      <c r="C28" s="41" t="s">
        <v>12</v>
      </c>
      <c r="D28" s="41"/>
      <c r="E28" s="41">
        <v>8</v>
      </c>
      <c r="F28" s="41">
        <v>8.9</v>
      </c>
      <c r="G28" s="41"/>
      <c r="H28" s="41">
        <f t="shared" ref="H28" si="1">F28*E28</f>
        <v>71.2</v>
      </c>
      <c r="I28" s="3"/>
      <c r="J28" s="45"/>
      <c r="K28" s="41">
        <f t="shared" ref="K28" si="2">H28</f>
        <v>71.2</v>
      </c>
    </row>
    <row r="29" spans="1:11" ht="38.25" customHeight="1" x14ac:dyDescent="0.25">
      <c r="A29" s="49" t="s">
        <v>67</v>
      </c>
      <c r="B29" s="16" t="str">
        <f>'PLANILHA ORÇAMENTÁRIA'!D33</f>
        <v>Fornecimento, preparo e aplicação de concreto Fck=25 MPa (brita 1 e 2) - (5% de perdas já incluído no custo)</v>
      </c>
      <c r="C29" s="15" t="s">
        <v>45</v>
      </c>
      <c r="D29" s="17"/>
      <c r="E29" s="41">
        <v>8</v>
      </c>
      <c r="F29" s="41">
        <v>8.9</v>
      </c>
      <c r="G29" s="51">
        <v>0.15</v>
      </c>
      <c r="H29" s="41"/>
      <c r="I29" s="3">
        <f>G29*F29*E29</f>
        <v>10.68</v>
      </c>
      <c r="J29" s="3"/>
      <c r="K29" s="41">
        <f>I29</f>
        <v>10.68</v>
      </c>
    </row>
    <row r="30" spans="1:11" x14ac:dyDescent="0.25">
      <c r="A30" s="37" t="s">
        <v>15</v>
      </c>
      <c r="B30" s="38" t="str">
        <f>'PLANILHA ORÇAMENTÁRIA'!D34</f>
        <v>SINALIZAÇÃO</v>
      </c>
      <c r="C30" s="37"/>
      <c r="D30" s="39"/>
      <c r="E30" s="39"/>
      <c r="F30" s="39"/>
      <c r="G30" s="39"/>
      <c r="H30" s="39"/>
      <c r="I30" s="39"/>
      <c r="J30" s="39"/>
      <c r="K30" s="39"/>
    </row>
    <row r="31" spans="1:11" ht="15.75" customHeight="1" x14ac:dyDescent="0.25">
      <c r="A31" s="13" t="s">
        <v>58</v>
      </c>
      <c r="B31" s="18" t="str">
        <f>'PLANILHA ORÇAMENTÁRIA'!D35</f>
        <v>Sinalização horizontal TMD=200, vida útil 2 a 3 anos, taxa=0,40 L/m²</v>
      </c>
      <c r="C31" s="15" t="s">
        <v>12</v>
      </c>
      <c r="D31" s="3"/>
      <c r="E31" s="3">
        <v>8</v>
      </c>
      <c r="F31" s="3">
        <v>8.9</v>
      </c>
      <c r="G31" s="3"/>
      <c r="H31" s="3">
        <f>F31*E31</f>
        <v>71.2</v>
      </c>
      <c r="I31" s="3"/>
      <c r="J31" s="3"/>
      <c r="K31" s="3">
        <f>H31</f>
        <v>71.2</v>
      </c>
    </row>
  </sheetData>
  <mergeCells count="8">
    <mergeCell ref="A5:K5"/>
    <mergeCell ref="A19:K19"/>
    <mergeCell ref="A1:E1"/>
    <mergeCell ref="F1:K3"/>
    <mergeCell ref="A2:E2"/>
    <mergeCell ref="A3:E3"/>
    <mergeCell ref="A4:K4"/>
    <mergeCell ref="A18:K18"/>
  </mergeCells>
  <printOptions horizontalCentered="1"/>
  <pageMargins left="0.51181102362204722" right="0.51181102362204722" top="1.1811023622047245" bottom="0.78740157480314965" header="0.31496062992125984" footer="0.31496062992125984"/>
  <pageSetup paperSize="9" scale="69" fitToWidth="0" orientation="landscape" verticalDpi="0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5"/>
  <sheetViews>
    <sheetView view="pageBreakPreview" zoomScaleNormal="100" zoomScaleSheetLayoutView="100" zoomScalePageLayoutView="90" workbookViewId="0">
      <selection activeCell="H23" sqref="H23"/>
    </sheetView>
  </sheetViews>
  <sheetFormatPr defaultRowHeight="15" x14ac:dyDescent="0.25"/>
  <cols>
    <col min="2" max="2" width="49.5703125" customWidth="1"/>
    <col min="3" max="3" width="17.5703125" customWidth="1"/>
    <col min="4" max="4" width="20.140625" customWidth="1"/>
    <col min="5" max="5" width="27.85546875" customWidth="1"/>
    <col min="6" max="6" width="10.140625" bestFit="1" customWidth="1"/>
  </cols>
  <sheetData>
    <row r="1" spans="1:7" ht="31.5" customHeight="1" x14ac:dyDescent="0.25">
      <c r="A1" s="106" t="s">
        <v>87</v>
      </c>
      <c r="B1" s="106"/>
      <c r="C1" s="106"/>
      <c r="D1" s="106"/>
      <c r="E1" s="105" t="s">
        <v>24</v>
      </c>
    </row>
    <row r="2" spans="1:7" ht="15.75" x14ac:dyDescent="0.25">
      <c r="A2" s="107" t="s">
        <v>88</v>
      </c>
      <c r="B2" s="107"/>
      <c r="C2" s="107"/>
      <c r="D2" s="107"/>
      <c r="E2" s="105"/>
    </row>
    <row r="3" spans="1:7" ht="15.75" x14ac:dyDescent="0.25">
      <c r="A3" s="108" t="s">
        <v>25</v>
      </c>
      <c r="B3" s="108" t="s">
        <v>26</v>
      </c>
      <c r="C3" s="108" t="s">
        <v>27</v>
      </c>
      <c r="D3" s="108" t="s">
        <v>28</v>
      </c>
      <c r="E3" s="64" t="s">
        <v>29</v>
      </c>
    </row>
    <row r="4" spans="1:7" ht="15.75" x14ac:dyDescent="0.25">
      <c r="A4" s="108"/>
      <c r="B4" s="108"/>
      <c r="C4" s="108"/>
      <c r="D4" s="108"/>
      <c r="E4" s="54">
        <v>1</v>
      </c>
    </row>
    <row r="5" spans="1:7" ht="15.75" x14ac:dyDescent="0.25">
      <c r="A5" s="55" t="s">
        <v>9</v>
      </c>
      <c r="B5" s="56" t="str">
        <f>'PLANILHA ORÇAMENTÁRIA'!D9</f>
        <v>SERVIÇOS PRELIMINARES</v>
      </c>
      <c r="C5" s="57">
        <f>'PLANILHA ORÇAMENTÁRIA'!H9</f>
        <v>1475.04</v>
      </c>
      <c r="D5" s="58">
        <f>C5/$C$8</f>
        <v>7.8504422207154506E-2</v>
      </c>
      <c r="E5" s="59">
        <f>C5</f>
        <v>1475.04</v>
      </c>
      <c r="F5" s="1"/>
      <c r="G5" s="1"/>
    </row>
    <row r="6" spans="1:7" ht="15.75" x14ac:dyDescent="0.25">
      <c r="A6" s="55" t="s">
        <v>13</v>
      </c>
      <c r="B6" s="56" t="str">
        <f>'PLANILHA ORÇAMENTÁRIA'!D11</f>
        <v>FAIXA ELEVADA</v>
      </c>
      <c r="C6" s="57">
        <f>'PLANILHA ORÇAMENTÁRIA'!H11</f>
        <v>15653.11</v>
      </c>
      <c r="D6" s="58">
        <f>C6/$C$8</f>
        <v>0.83308815780930168</v>
      </c>
      <c r="E6" s="59">
        <f>C6</f>
        <v>15653.11</v>
      </c>
      <c r="F6" s="1"/>
      <c r="G6" s="1"/>
    </row>
    <row r="7" spans="1:7" ht="15.75" x14ac:dyDescent="0.25">
      <c r="A7" s="55" t="s">
        <v>15</v>
      </c>
      <c r="B7" s="56" t="str">
        <f>'PLANILHA ORÇAMENTÁRIA'!D18</f>
        <v>SINALIZAÇÃO</v>
      </c>
      <c r="C7" s="57">
        <f>'PLANILHA ORÇAMENTÁRIA'!H18</f>
        <v>1661.11</v>
      </c>
      <c r="D7" s="58">
        <f>C7/$C$8</f>
        <v>8.8407419983543775E-2</v>
      </c>
      <c r="E7" s="59">
        <f>C7</f>
        <v>1661.11</v>
      </c>
      <c r="F7" s="1"/>
      <c r="G7" s="1"/>
    </row>
    <row r="8" spans="1:7" ht="15.75" x14ac:dyDescent="0.25">
      <c r="A8" s="109" t="s">
        <v>30</v>
      </c>
      <c r="B8" s="109"/>
      <c r="C8" s="60">
        <f>SUM(C5:C7)</f>
        <v>18789.260000000002</v>
      </c>
      <c r="D8" s="58">
        <f>SUM(D5:D7)</f>
        <v>0.99999999999999989</v>
      </c>
      <c r="E8" s="65"/>
    </row>
    <row r="9" spans="1:7" ht="15.75" x14ac:dyDescent="0.25">
      <c r="A9" s="104" t="s">
        <v>31</v>
      </c>
      <c r="B9" s="104"/>
      <c r="C9" s="104"/>
      <c r="D9" s="104"/>
      <c r="E9" s="61">
        <f>SUM(E5:E7)</f>
        <v>18789.260000000002</v>
      </c>
    </row>
    <row r="10" spans="1:7" ht="15.75" x14ac:dyDescent="0.25">
      <c r="A10" s="104" t="s">
        <v>32</v>
      </c>
      <c r="B10" s="104"/>
      <c r="C10" s="104"/>
      <c r="D10" s="104"/>
      <c r="E10" s="61">
        <f>E9</f>
        <v>18789.260000000002</v>
      </c>
    </row>
    <row r="11" spans="1:7" ht="15.75" x14ac:dyDescent="0.25">
      <c r="A11" s="104" t="s">
        <v>33</v>
      </c>
      <c r="B11" s="104"/>
      <c r="C11" s="104"/>
      <c r="D11" s="104"/>
      <c r="E11" s="62">
        <f>E9/C8</f>
        <v>1</v>
      </c>
    </row>
    <row r="12" spans="1:7" ht="15.75" x14ac:dyDescent="0.25">
      <c r="A12" s="104" t="s">
        <v>34</v>
      </c>
      <c r="B12" s="104"/>
      <c r="C12" s="104"/>
      <c r="D12" s="104"/>
      <c r="E12" s="63">
        <f>E11</f>
        <v>1</v>
      </c>
    </row>
    <row r="13" spans="1:7" ht="15.75" x14ac:dyDescent="0.25">
      <c r="A13" s="103"/>
      <c r="B13" s="103"/>
      <c r="C13" s="103"/>
      <c r="D13" s="103"/>
      <c r="E13" s="103"/>
    </row>
    <row r="14" spans="1:7" ht="29.25" customHeight="1" x14ac:dyDescent="0.25">
      <c r="A14" s="106" t="s">
        <v>87</v>
      </c>
      <c r="B14" s="106"/>
      <c r="C14" s="106"/>
      <c r="D14" s="106"/>
      <c r="E14" s="105" t="s">
        <v>24</v>
      </c>
    </row>
    <row r="15" spans="1:7" ht="15.75" x14ac:dyDescent="0.25">
      <c r="A15" s="107" t="s">
        <v>86</v>
      </c>
      <c r="B15" s="107"/>
      <c r="C15" s="107"/>
      <c r="D15" s="107"/>
      <c r="E15" s="105"/>
    </row>
    <row r="16" spans="1:7" ht="15.75" x14ac:dyDescent="0.25">
      <c r="A16" s="108" t="s">
        <v>25</v>
      </c>
      <c r="B16" s="108" t="s">
        <v>26</v>
      </c>
      <c r="C16" s="108" t="s">
        <v>27</v>
      </c>
      <c r="D16" s="108" t="s">
        <v>28</v>
      </c>
      <c r="E16" s="64" t="s">
        <v>29</v>
      </c>
    </row>
    <row r="17" spans="1:5" ht="15.75" x14ac:dyDescent="0.25">
      <c r="A17" s="108"/>
      <c r="B17" s="108"/>
      <c r="C17" s="108"/>
      <c r="D17" s="108"/>
      <c r="E17" s="54">
        <v>1</v>
      </c>
    </row>
    <row r="18" spans="1:5" ht="15.75" x14ac:dyDescent="0.25">
      <c r="A18" s="55" t="s">
        <v>9</v>
      </c>
      <c r="B18" s="56" t="str">
        <f>'PLANILHA ORÇAMENTÁRIA'!D25</f>
        <v>SERVIÇOS PRELIMINARES</v>
      </c>
      <c r="C18" s="57">
        <f>'PLANILHA ORÇAMENTÁRIA'!H25</f>
        <v>1475.04</v>
      </c>
      <c r="D18" s="58">
        <f>C18/$C$8</f>
        <v>7.8504422207154506E-2</v>
      </c>
      <c r="E18" s="59">
        <f>C18</f>
        <v>1475.04</v>
      </c>
    </row>
    <row r="19" spans="1:5" ht="15.75" x14ac:dyDescent="0.25">
      <c r="A19" s="55" t="s">
        <v>13</v>
      </c>
      <c r="B19" s="56" t="str">
        <f>'PLANILHA ORÇAMENTÁRIA'!D27</f>
        <v>FAIXA ELEVADA</v>
      </c>
      <c r="C19" s="57">
        <f>'PLANILHA ORÇAMENTÁRIA'!H27</f>
        <v>9502.619999999999</v>
      </c>
      <c r="D19" s="58">
        <f>C19/$C$8</f>
        <v>0.50574743230973429</v>
      </c>
      <c r="E19" s="59">
        <f t="shared" ref="E19:E20" si="0">C19</f>
        <v>9502.619999999999</v>
      </c>
    </row>
    <row r="20" spans="1:5" ht="15.75" x14ac:dyDescent="0.25">
      <c r="A20" s="55" t="s">
        <v>15</v>
      </c>
      <c r="B20" s="56" t="str">
        <f>'PLANILHA ORÇAMENTÁRIA'!D34</f>
        <v>SINALIZAÇÃO</v>
      </c>
      <c r="C20" s="57">
        <f>'PLANILHA ORÇAMENTÁRIA'!H34</f>
        <v>979.71</v>
      </c>
      <c r="D20" s="58">
        <f>C20/$C$8</f>
        <v>5.2142021559124729E-2</v>
      </c>
      <c r="E20" s="59">
        <f t="shared" si="0"/>
        <v>979.71</v>
      </c>
    </row>
    <row r="21" spans="1:5" ht="15.75" x14ac:dyDescent="0.25">
      <c r="A21" s="109" t="s">
        <v>30</v>
      </c>
      <c r="B21" s="109"/>
      <c r="C21" s="60">
        <f>SUM(C18:C20)</f>
        <v>11957.369999999999</v>
      </c>
      <c r="D21" s="58">
        <f>SUM(D18:D20)</f>
        <v>0.6363938760760135</v>
      </c>
      <c r="E21" s="65"/>
    </row>
    <row r="22" spans="1:5" ht="15.75" x14ac:dyDescent="0.25">
      <c r="A22" s="104" t="s">
        <v>31</v>
      </c>
      <c r="B22" s="104"/>
      <c r="C22" s="104"/>
      <c r="D22" s="104"/>
      <c r="E22" s="61">
        <f>SUM(E18:E20)</f>
        <v>11957.369999999999</v>
      </c>
    </row>
    <row r="23" spans="1:5" ht="15.75" x14ac:dyDescent="0.25">
      <c r="A23" s="104" t="s">
        <v>32</v>
      </c>
      <c r="B23" s="104"/>
      <c r="C23" s="104"/>
      <c r="D23" s="104"/>
      <c r="E23" s="61">
        <f>E22</f>
        <v>11957.369999999999</v>
      </c>
    </row>
    <row r="24" spans="1:5" ht="15.75" x14ac:dyDescent="0.25">
      <c r="A24" s="104" t="s">
        <v>33</v>
      </c>
      <c r="B24" s="104"/>
      <c r="C24" s="104"/>
      <c r="D24" s="104"/>
      <c r="E24" s="62">
        <f>E22/C21</f>
        <v>1</v>
      </c>
    </row>
    <row r="25" spans="1:5" ht="15.75" x14ac:dyDescent="0.25">
      <c r="A25" s="104" t="s">
        <v>34</v>
      </c>
      <c r="B25" s="104"/>
      <c r="C25" s="104"/>
      <c r="D25" s="104"/>
      <c r="E25" s="63">
        <f>E24</f>
        <v>1</v>
      </c>
    </row>
  </sheetData>
  <mergeCells count="25">
    <mergeCell ref="A25:D25"/>
    <mergeCell ref="A21:B21"/>
    <mergeCell ref="A22:D22"/>
    <mergeCell ref="A23:D23"/>
    <mergeCell ref="A24:D24"/>
    <mergeCell ref="A14:D14"/>
    <mergeCell ref="E14:E15"/>
    <mergeCell ref="A15:D15"/>
    <mergeCell ref="A16:A17"/>
    <mergeCell ref="B16:B17"/>
    <mergeCell ref="C16:C17"/>
    <mergeCell ref="D16:D17"/>
    <mergeCell ref="A10:D10"/>
    <mergeCell ref="A11:D11"/>
    <mergeCell ref="E1:E2"/>
    <mergeCell ref="A13:E13"/>
    <mergeCell ref="A12:D12"/>
    <mergeCell ref="A1:D1"/>
    <mergeCell ref="A2:D2"/>
    <mergeCell ref="A3:A4"/>
    <mergeCell ref="B3:B4"/>
    <mergeCell ref="C3:C4"/>
    <mergeCell ref="D3:D4"/>
    <mergeCell ref="A8:B8"/>
    <mergeCell ref="A9:D9"/>
  </mergeCells>
  <printOptions horizontalCentered="1"/>
  <pageMargins left="0.78740157480314965" right="0.78740157480314965" top="1.3779527559055118" bottom="0.78740157480314965" header="0.31496062992125984" footer="0.31496062992125984"/>
  <pageSetup paperSize="9" fitToHeight="0" orientation="landscape" verticalDpi="0" r:id="rId1"/>
  <headerFooter>
    <oddHeader>&amp;C&amp;G</oddHeader>
    <oddFooter>&amp;C&amp;"-,Itálico"Logradouro: Rua Elias Estevão Colnago, nº 65 – Centro - Itarana/ES. CEP 29620-000 
Tel.: (27) 3720-4900 – Site: www.itarana.es.gov.br – CNPJ: 27.104.363/0001-23</oddFooter>
  </headerFooter>
  <colBreaks count="1" manualBreakCount="1">
    <brk id="5" max="1048575" man="1"/>
  </colBreaks>
  <ignoredErrors>
    <ignoredError sqref="E11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CAPA</vt:lpstr>
      <vt:lpstr>PLANILHA ORÇAMENTÁRIA</vt:lpstr>
      <vt:lpstr>MEMÓRIA DE CÁLCULO</vt:lpstr>
      <vt:lpstr>CRONOGRAMA FÍSICO-FINANCEIRO</vt:lpstr>
      <vt:lpstr>CAPA!Area_de_impressao</vt:lpstr>
      <vt:lpstr>'CRONOGRAMA FÍSICO-FINANCEIRO'!Area_de_impressao</vt:lpstr>
      <vt:lpstr>'MEMÓRIA DE CÁLCULO'!Area_de_impressao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Dominicini</dc:creator>
  <cp:lastModifiedBy>Marcelo Rigo Magnago</cp:lastModifiedBy>
  <cp:lastPrinted>2018-11-20T20:25:43Z</cp:lastPrinted>
  <dcterms:created xsi:type="dcterms:W3CDTF">2018-09-06T18:07:14Z</dcterms:created>
  <dcterms:modified xsi:type="dcterms:W3CDTF">2019-02-07T17:46:50Z</dcterms:modified>
</cp:coreProperties>
</file>